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<sst xmlns="http://schemas.openxmlformats.org/spreadsheetml/2006/main" count="673" uniqueCount="300">
  <si>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</si>
  <si>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</si>
  <si>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</si>
  <si>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</si>
  <si>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</si>
  <si>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</si>
  <si>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</si>
  <si>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</si>
  <si>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</si>
  <si>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</si>
  <si>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</si>
  <si>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</si>
  <si>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</si>
  <si>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</si>
  <si>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</si>
  <si>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</si>
  <si>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</si>
  <si>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</si>
  <si>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</si>
  <si>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</si>
  <si>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</si>
  <si>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</si>
  <si>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</si>
  <si>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</si>
  <si>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</si>
  <si>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</si>
  <si>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</si>
  <si>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</si>
  <si>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</si>
  <si>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</si>
  <si>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</si>
  <si>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</si>
  <si>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</si>
  <si>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</si>
  <si>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</si>
  <si>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</si>
  <si>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</si>
  <si>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</si>
  <si>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</si>
  <si>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</si>
  <si>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</si>
  <si>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</si>
  <si>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</si>
  <si>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</si>
  <si>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</si>
  <si>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</si>
  <si>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</si>
  <si>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</si>
  <si>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</si>
  <si>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</si>
  <si>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</si>
  <si>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</si>
  <si>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</si>
  <si>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</si>
  <si>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</si>
  <si>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</si>
  <si>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</si>
  <si>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</si>
  <si>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</si>
  <si>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</si>
  <si>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</si>
  <si>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</si>
  <si>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</si>
  <si>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</si>
  <si>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</si>
  <si>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</si>
  <si>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</si>
  <si>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</si>
  <si>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</si>
  <si>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</si>
  <si>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</si>
  <si>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</si>
  <si>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</si>
  <si>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</si>
  <si>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</si>
  <si>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</si>
  <si>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</si>
  <si>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</si>
  <si>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</si>
  <si>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</si>
  <si>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</si>
  <si>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</si>
  <si>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</si>
  <si>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</si>
  <si>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</si>
  <si>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</si>
  <si>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</si>
  <si>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</si>
  <si>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</si>
  <si>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</si>
  <si>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</si>
  <si>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</si>
  <si>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</si>
  <si>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</si>
  <si>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</si>
  <si>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</si>
  <si>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</si>
  <si>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</si>
  <si>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</si>
  <si>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</si>
  <si>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</si>
  <si>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</si>
  <si>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</si>
  <si>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</si>
  <si>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</si>
  <si>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</si>
  <si>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</si>
  <si>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</si>
  <si>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</si>
  <si>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</si>
  <si>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</si>
  <si>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</si>
  <si>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</si>
  <si>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</si>
  <si>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</si>
  <si>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</si>
  <si>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</si>
  <si>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</si>
  <si>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</si>
  <si>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</si>
  <si>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</si>
  <si>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</si>
  <si>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</si>
  <si>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</si>
  <si>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</si>
  <si>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</si>
  <si>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</si>
  <si>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</si>
  <si>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</si>
  <si>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</si>
  <si>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</si>
  <si>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</si>
  <si>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</si>
  <si>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</si>
  <si>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</si>
  <si>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</si>
  <si>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</si>
  <si>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</si>
  <si>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</si>
  <si>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</si>
  <si>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</si>
  <si>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</si>
  <si>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</si>
  <si>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</si>
  <si>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</si>
  <si>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</si>
  <si>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</si>
  <si>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</si>
  <si>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</si>
  <si>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</si>
  <si>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</si>
  <si>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</si>
  <si>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</si>
  <si>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</si>
  <si>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</si>
  <si>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</si>
  <si>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</si>
  <si>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</si>
  <si>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</si>
  <si>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</si>
  <si>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</si>
  <si>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</si>
  <si>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</si>
  <si>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</si>
  <si>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</si>
  <si>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</si>
  <si>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</si>
  <si>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</si>
  <si>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</si>
  <si>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</si>
  <si>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</si>
  <si>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</si>
  <si>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</si>
  <si>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</si>
  <si>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</si>
  <si>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</si>
  <si>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</si>
  <si>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</si>
  <si>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</si>
  <si>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</si>
  <si>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</si>
  <si>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</si>
  <si>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</si>
  <si>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</si>
  <si>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</si>
  <si>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</si>
  <si>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</si>
  <si>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</si>
  <si>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</si>
  <si>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</si>
  <si>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</si>
  <si>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</si>
  <si>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</si>
  <si>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</si>
  <si>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</si>
  <si>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</si>
  <si>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</si>
  <si>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</si>
  <si>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</si>
  <si>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</si>
  <si>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</si>
  <si>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</si>
  <si>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</si>
  <si>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</si>
  <si>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</si>
  <si>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</si>
  <si>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</si>
  <si>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</si>
  <si>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</si>
  <si>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</si>
  <si>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</si>
  <si>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</si>
  <si>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</si>
  <si>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</si>
  <si>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</si>
  <si>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</si>
  <si>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</si>
  <si>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</si>
  <si>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</si>
  <si>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</si>
  <si>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</si>
  <si>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</si>
  <si>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</si>
  <si>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</si>
  <si>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</si>
  <si>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</si>
  <si>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</si>
  <si>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</si>
  <si>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</si>
  <si>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</si>
  <si>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</si>
  <si>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</si>
  <si>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</si>
  <si>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</si>
  <si>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</si>
  <si>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</si>
  <si>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</si>
  <si>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</si>
  <si>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</si>
  <si>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</si>
  <si>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</si>
  <si>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</si>
  <si>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</si>
  <si>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</si>
  <si>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</si>
  <si>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</si>
  <si>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</si>
  <si>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</si>
  <si>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</si>
  <si>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</si>
  <si>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</si>
  <si>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</si>
  <si>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</si>
  <si>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</si>
  <si>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</si>
  <si>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</si>
  <si>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</si>
  <si>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</si>
  <si>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</si>
  <si>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</si>
  <si>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</si>
  <si>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</si>
  <si>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</si>
  <si>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</si>
  <si>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</si>
  <si>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</si>
  <si>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</si>
  <si>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</si>
  <si>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</si>
  <si>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</si>
  <si>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</si>
  <si>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</si>
  <si>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</si>
  <si>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</si>
  <si>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</si>
  <si>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</si>
  <si>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</si>
  <si>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</si>
  <si>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2014년 월별 차량등록 현황</t>
  </si>
  <si>
    <t>2014年 月別 民願處理 現況</t>
  </si>
  <si>
    <t>헌혈채혈차</t>
  </si>
  <si>
    <t>외산</t>
  </si>
  <si>
    <t>승용</t>
  </si>
  <si>
    <t>승합</t>
  </si>
  <si>
    <t>화물</t>
  </si>
  <si>
    <t>특수</t>
  </si>
  <si>
    <t>비고</t>
  </si>
  <si>
    <t>포항시 자동차 등록현황 (2014. 8.31현재)</t>
  </si>
  <si>
    <t>포항시 남구 자동차 등록현황 (2014. 8.31현재)</t>
  </si>
  <si>
    <t>포항시 북구 자동차 등록현황 (2014. 8.31현재)</t>
  </si>
  <si>
    <t>2014년 건설기계등록 현황(8월)</t>
  </si>
  <si>
    <t>2014년 건설기계 조종사면허 현황(8월)</t>
  </si>
  <si>
    <r>
      <t>경차 및 외제차 현황</t>
    </r>
    <r>
      <rPr>
        <b/>
        <u val="single"/>
        <sz val="14"/>
        <color indexed="10"/>
        <rFont val="돋움"/>
        <family val="3"/>
      </rPr>
      <t>(2014.8.31현재)</t>
    </r>
  </si>
  <si>
    <t>경  차(13%)</t>
  </si>
  <si>
    <t>2014.8.31</t>
  </si>
  <si>
    <t>외  제  차(2.7%)</t>
  </si>
  <si>
    <t>식수,음료</t>
  </si>
  <si>
    <t>압축가스</t>
  </si>
  <si>
    <t xml:space="preserve">        압  축   가  스</t>
  </si>
  <si>
    <t xml:space="preserve">        압  축   가 스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</si>
</sst>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178" fontId="0" fillId="0" borderId="22" xfId="0" applyNumberFormat="1" applyBorder="1" applyAlignment="1">
      <alignment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zoomScalePageLayoutView="0" workbookViewId="0" topLeftCell="A1">
      <selection activeCell="E7" sqref="E7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3" t="s">
        <v>287</v>
      </c>
      <c r="B1" s="173"/>
      <c r="C1" s="173"/>
      <c r="D1" s="173"/>
      <c r="E1" s="173"/>
      <c r="F1" s="173"/>
      <c r="G1" s="173"/>
      <c r="H1" s="173"/>
    </row>
    <row r="2" spans="1:8" ht="13.5">
      <c r="A2" s="174" t="s">
        <v>213</v>
      </c>
      <c r="B2" s="174"/>
      <c r="C2" s="174"/>
      <c r="D2" s="174"/>
      <c r="E2" s="57" t="s">
        <v>216</v>
      </c>
      <c r="F2" s="57" t="s">
        <v>217</v>
      </c>
      <c r="G2" s="57" t="s">
        <v>43</v>
      </c>
      <c r="H2" s="57" t="s">
        <v>44</v>
      </c>
    </row>
    <row r="3" spans="1:8" ht="13.5">
      <c r="A3" s="175" t="s">
        <v>214</v>
      </c>
      <c r="B3" s="175"/>
      <c r="C3" s="175"/>
      <c r="D3" s="175"/>
      <c r="E3" s="9">
        <f>포항시남구!E3+포항시북구!E3</f>
        <v>235644</v>
      </c>
      <c r="F3" s="9">
        <f>포항시남구!F3+포항시북구!F3</f>
        <v>636</v>
      </c>
      <c r="G3" s="9">
        <f>포항시남구!G3+포항시북구!G3</f>
        <v>222174</v>
      </c>
      <c r="H3" s="9">
        <f>포항시남구!H3+포항시북구!H3</f>
        <v>12834</v>
      </c>
    </row>
    <row r="4" spans="1:8" ht="13.5">
      <c r="A4" s="176" t="s">
        <v>45</v>
      </c>
      <c r="B4" s="176"/>
      <c r="C4" s="176"/>
      <c r="D4" s="55" t="s">
        <v>216</v>
      </c>
      <c r="E4" s="56">
        <f>포항시남구!E4+포항시북구!E4</f>
        <v>185391</v>
      </c>
      <c r="F4" s="56">
        <f>포항시남구!F4+포항시북구!F4</f>
        <v>231</v>
      </c>
      <c r="G4" s="56">
        <f>포항시남구!G4+포항시북구!G4</f>
        <v>181048</v>
      </c>
      <c r="H4" s="56">
        <f>포항시남구!H4+포항시북구!H4</f>
        <v>4112</v>
      </c>
    </row>
    <row r="5" spans="1:8" ht="13.5">
      <c r="A5" s="177"/>
      <c r="B5" s="180" t="s">
        <v>46</v>
      </c>
      <c r="C5" s="180"/>
      <c r="D5" s="5" t="s">
        <v>218</v>
      </c>
      <c r="E5" s="17">
        <f>포항시남구!E5+포항시북구!E5</f>
        <v>142691</v>
      </c>
      <c r="F5" s="17">
        <f>포항시남구!F5+포항시북구!F5</f>
        <v>173</v>
      </c>
      <c r="G5" s="17">
        <f>포항시남구!G5+포항시북구!G5</f>
        <v>138554</v>
      </c>
      <c r="H5" s="17">
        <f>포항시남구!H5+포항시북구!H5</f>
        <v>3964</v>
      </c>
    </row>
    <row r="6" spans="1:8" ht="13.5">
      <c r="A6" s="178"/>
      <c r="B6" s="172" t="s">
        <v>271</v>
      </c>
      <c r="C6" s="197" t="s">
        <v>17</v>
      </c>
      <c r="D6" s="58" t="s">
        <v>218</v>
      </c>
      <c r="E6" s="59">
        <f>포항시남구!E6+포항시북구!E6</f>
        <v>138320</v>
      </c>
      <c r="F6" s="59">
        <f>포항시남구!F6+포항시북구!F6</f>
        <v>172</v>
      </c>
      <c r="G6" s="59">
        <f>포항시남구!G6+포항시북구!G6</f>
        <v>134218</v>
      </c>
      <c r="H6" s="59">
        <f>포항시남구!H6+포항시북구!H6</f>
        <v>3930</v>
      </c>
    </row>
    <row r="7" spans="1:8" ht="13.5">
      <c r="A7" s="178"/>
      <c r="B7" s="172"/>
      <c r="C7" s="197"/>
      <c r="D7" s="2" t="s">
        <v>49</v>
      </c>
      <c r="E7" s="10">
        <f>포항시남구!E7+포항시북구!E7</f>
        <v>8634</v>
      </c>
      <c r="F7" s="10">
        <v>1</v>
      </c>
      <c r="G7" s="10">
        <f>포항시남구!G7+포항시북구!G7</f>
        <v>8634</v>
      </c>
      <c r="H7" s="10">
        <f>포항시남구!H7+포항시북구!H7</f>
        <v>0</v>
      </c>
    </row>
    <row r="8" spans="1:8" ht="13.5">
      <c r="A8" s="178"/>
      <c r="B8" s="172"/>
      <c r="C8" s="197"/>
      <c r="D8" s="2" t="s">
        <v>50</v>
      </c>
      <c r="E8" s="10">
        <f>포항시남구!E8+포항시북구!E8</f>
        <v>15465</v>
      </c>
      <c r="F8" s="10">
        <f>포항시남구!F8+포항시북구!F8</f>
        <v>37</v>
      </c>
      <c r="G8" s="10">
        <f>포항시남구!G8+포항시북구!G8</f>
        <v>15385</v>
      </c>
      <c r="H8" s="10">
        <f>포항시남구!H8+포항시북구!H8</f>
        <v>43</v>
      </c>
    </row>
    <row r="9" spans="1:8" ht="13.5">
      <c r="A9" s="178"/>
      <c r="B9" s="172"/>
      <c r="C9" s="197"/>
      <c r="D9" s="2" t="s">
        <v>51</v>
      </c>
      <c r="E9" s="10">
        <f>포항시남구!E9+포항시북구!E9</f>
        <v>18569</v>
      </c>
      <c r="F9" s="10">
        <f>포항시남구!F9+포항시북구!F9</f>
        <v>25</v>
      </c>
      <c r="G9" s="10">
        <f>포항시남구!G9+포항시북구!G9</f>
        <v>18541</v>
      </c>
      <c r="H9" s="10">
        <f>포항시남구!H9+포항시북구!H9</f>
        <v>3</v>
      </c>
    </row>
    <row r="10" spans="1:8" ht="13.5">
      <c r="A10" s="178"/>
      <c r="B10" s="172"/>
      <c r="C10" s="197"/>
      <c r="D10" s="2" t="s">
        <v>52</v>
      </c>
      <c r="E10" s="10">
        <f>포항시남구!E10+포항시북구!E10</f>
        <v>71146</v>
      </c>
      <c r="F10" s="10">
        <f>포항시남구!F10+포항시북구!F10</f>
        <v>94</v>
      </c>
      <c r="G10" s="10">
        <f>포항시남구!G10+포항시북구!G10</f>
        <v>67813</v>
      </c>
      <c r="H10" s="10">
        <f>포항시남구!H10+포항시북구!H10</f>
        <v>3239</v>
      </c>
    </row>
    <row r="11" spans="1:8" ht="13.5">
      <c r="A11" s="178"/>
      <c r="B11" s="172"/>
      <c r="C11" s="197"/>
      <c r="D11" s="2" t="s">
        <v>53</v>
      </c>
      <c r="E11" s="10">
        <f>포항시남구!E11+포항시북구!E11</f>
        <v>7417</v>
      </c>
      <c r="F11" s="10">
        <f>포항시남구!F11+포항시북구!F11</f>
        <v>1</v>
      </c>
      <c r="G11" s="10">
        <f>포항시남구!G11+포항시북구!G11</f>
        <v>7398</v>
      </c>
      <c r="H11" s="10">
        <f>포항시남구!H11+포항시북구!H11</f>
        <v>18</v>
      </c>
    </row>
    <row r="12" spans="1:8" ht="13.5">
      <c r="A12" s="178"/>
      <c r="B12" s="172"/>
      <c r="C12" s="197"/>
      <c r="D12" s="2" t="s">
        <v>54</v>
      </c>
      <c r="E12" s="10">
        <f>포항시남구!E12+포항시북구!E12</f>
        <v>11605</v>
      </c>
      <c r="F12" s="10">
        <f>포항시남구!F12+포항시북구!F12</f>
        <v>2</v>
      </c>
      <c r="G12" s="10">
        <f>포항시남구!G12+포항시북구!G12</f>
        <v>11051</v>
      </c>
      <c r="H12" s="10">
        <f>포항시남구!H12+포항시북구!H12</f>
        <v>552</v>
      </c>
    </row>
    <row r="13" spans="1:8" ht="13.5">
      <c r="A13" s="178"/>
      <c r="B13" s="172"/>
      <c r="C13" s="197"/>
      <c r="D13" s="2" t="s">
        <v>55</v>
      </c>
      <c r="E13" s="10">
        <f>포항시남구!E13+포항시북구!E13</f>
        <v>4162</v>
      </c>
      <c r="F13" s="10">
        <f>포항시남구!F13+포항시북구!F13</f>
        <v>0</v>
      </c>
      <c r="G13" s="10">
        <f>포항시남구!G13+포항시북구!G13</f>
        <v>4117</v>
      </c>
      <c r="H13" s="10">
        <f>포항시남구!H13+포항시북구!H13</f>
        <v>45</v>
      </c>
    </row>
    <row r="14" spans="1:8" ht="13.5">
      <c r="A14" s="178"/>
      <c r="B14" s="172"/>
      <c r="C14" s="197"/>
      <c r="D14" s="2" t="s">
        <v>56</v>
      </c>
      <c r="E14" s="10">
        <f>포항시남구!E14+포항시북구!E14</f>
        <v>1122</v>
      </c>
      <c r="F14" s="10">
        <f>포항시남구!F14+포항시북구!F14</f>
        <v>0</v>
      </c>
      <c r="G14" s="10">
        <f>포항시남구!G14+포항시북구!G14</f>
        <v>1092</v>
      </c>
      <c r="H14" s="10">
        <f>포항시남구!H14+포항시북구!H14</f>
        <v>30</v>
      </c>
    </row>
    <row r="15" spans="1:8" ht="13.5">
      <c r="A15" s="178"/>
      <c r="B15" s="172"/>
      <c r="C15" s="197"/>
      <c r="D15" s="2" t="s">
        <v>57</v>
      </c>
      <c r="E15" s="10">
        <f>포항시남구!E15+포항시북구!E15</f>
        <v>63</v>
      </c>
      <c r="F15" s="10">
        <f>포항시남구!F15+포항시북구!F15</f>
        <v>0</v>
      </c>
      <c r="G15" s="10">
        <f>포항시남구!G15+포항시북구!G15</f>
        <v>63</v>
      </c>
      <c r="H15" s="10">
        <f>포항시남구!H15+포항시북구!H15</f>
        <v>0</v>
      </c>
    </row>
    <row r="16" spans="1:8" ht="13.5">
      <c r="A16" s="178"/>
      <c r="B16" s="172"/>
      <c r="C16" s="197"/>
      <c r="D16" s="2" t="s">
        <v>58</v>
      </c>
      <c r="E16" s="10">
        <f>포항시남구!E16+포항시북구!E16</f>
        <v>74</v>
      </c>
      <c r="F16" s="10">
        <f>포항시남구!F16+포항시북구!F16</f>
        <v>0</v>
      </c>
      <c r="G16" s="10">
        <f>포항시남구!G16+포항시북구!G16</f>
        <v>74</v>
      </c>
      <c r="H16" s="10">
        <f>포항시남구!H16+포항시북구!H16</f>
        <v>0</v>
      </c>
    </row>
    <row r="17" spans="1:8" ht="13.5">
      <c r="A17" s="178"/>
      <c r="B17" s="172"/>
      <c r="C17" s="197"/>
      <c r="D17" s="2" t="s">
        <v>59</v>
      </c>
      <c r="E17" s="10">
        <f>포항시남구!E18+포항시북구!E18</f>
        <v>22</v>
      </c>
      <c r="F17" s="10">
        <f>포항시남구!F18+포항시북구!F18</f>
        <v>13</v>
      </c>
      <c r="G17" s="10">
        <f>포항시남구!G18+포항시북구!G18</f>
        <v>9</v>
      </c>
      <c r="H17" s="10">
        <f>포항시남구!H18+포항시북구!H18</f>
        <v>0</v>
      </c>
    </row>
    <row r="18" spans="1:8" ht="13.5">
      <c r="A18" s="178"/>
      <c r="B18" s="172"/>
      <c r="C18" s="172" t="s">
        <v>60</v>
      </c>
      <c r="D18" s="60" t="s">
        <v>218</v>
      </c>
      <c r="E18" s="61">
        <f>포항시남구!E19+포항시북구!E19</f>
        <v>4371</v>
      </c>
      <c r="F18" s="61">
        <f>포항시남구!F19+포항시북구!F19</f>
        <v>1</v>
      </c>
      <c r="G18" s="61">
        <f>포항시남구!G19+포항시북구!G19</f>
        <v>4336</v>
      </c>
      <c r="H18" s="61">
        <f>포항시남구!H19+포항시북구!H19</f>
        <v>34</v>
      </c>
    </row>
    <row r="19" spans="1:8" ht="13.5">
      <c r="A19" s="178"/>
      <c r="B19" s="172"/>
      <c r="C19" s="172"/>
      <c r="D19" s="166" t="s">
        <v>275</v>
      </c>
      <c r="E19" s="167">
        <f>포항시남구!E20+포항시북구!E20</f>
        <v>4</v>
      </c>
      <c r="F19" s="10">
        <f>포항시남구!F20+포항시북구!F20</f>
        <v>0</v>
      </c>
      <c r="G19" s="10">
        <f>포항시남구!G20+포항시북구!G20</f>
        <v>4</v>
      </c>
      <c r="H19" s="10">
        <f>포항시남구!H20+포항시북구!H20</f>
        <v>0</v>
      </c>
    </row>
    <row r="20" spans="1:8" ht="13.5">
      <c r="A20" s="178"/>
      <c r="B20" s="172"/>
      <c r="C20" s="172"/>
      <c r="D20" s="2" t="s">
        <v>50</v>
      </c>
      <c r="E20" s="10">
        <f>포항시남구!E21+포항시북구!E21</f>
        <v>5</v>
      </c>
      <c r="F20" s="10">
        <f>포항시남구!F21+포항시북구!F21</f>
        <v>0</v>
      </c>
      <c r="G20" s="10">
        <f>포항시남구!G21+포항시북구!G21</f>
        <v>5</v>
      </c>
      <c r="H20" s="10">
        <f>포항시남구!H21+포항시북구!H21</f>
        <v>0</v>
      </c>
    </row>
    <row r="21" spans="1:8" ht="13.5">
      <c r="A21" s="178"/>
      <c r="B21" s="172"/>
      <c r="C21" s="172"/>
      <c r="D21" s="2" t="s">
        <v>51</v>
      </c>
      <c r="E21" s="10">
        <f>포항시남구!E22+포항시북구!E22</f>
        <v>124</v>
      </c>
      <c r="F21" s="10">
        <f>포항시남구!F22+포항시북구!F22</f>
        <v>0</v>
      </c>
      <c r="G21" s="10">
        <f>포항시남구!G22+포항시북구!G22</f>
        <v>123</v>
      </c>
      <c r="H21" s="10">
        <f>포항시남구!H22+포항시북구!H22</f>
        <v>1</v>
      </c>
    </row>
    <row r="22" spans="1:8" ht="13.5">
      <c r="A22" s="178"/>
      <c r="B22" s="172"/>
      <c r="C22" s="172"/>
      <c r="D22" s="2" t="s">
        <v>52</v>
      </c>
      <c r="E22" s="10">
        <f>포항시남구!E23+포항시북구!E23</f>
        <v>1719</v>
      </c>
      <c r="F22" s="10">
        <f>포항시남구!F23+포항시북구!F23</f>
        <v>1</v>
      </c>
      <c r="G22" s="10">
        <f>포항시남구!G23+포항시북구!G23</f>
        <v>1697</v>
      </c>
      <c r="H22" s="10">
        <f>포항시남구!H23+포항시북구!H23</f>
        <v>21</v>
      </c>
    </row>
    <row r="23" spans="1:8" ht="13.5">
      <c r="A23" s="178"/>
      <c r="B23" s="172"/>
      <c r="C23" s="172"/>
      <c r="D23" s="2" t="s">
        <v>53</v>
      </c>
      <c r="E23" s="10">
        <f>포항시남구!E24+포항시북구!E24</f>
        <v>684</v>
      </c>
      <c r="F23" s="10">
        <f>포항시남구!F24+포항시북구!F24</f>
        <v>0</v>
      </c>
      <c r="G23" s="10">
        <f>포항시남구!G24+포항시북구!G24</f>
        <v>681</v>
      </c>
      <c r="H23" s="10">
        <f>포항시남구!H24+포항시북구!H24</f>
        <v>3</v>
      </c>
    </row>
    <row r="24" spans="1:8" ht="13.5">
      <c r="A24" s="178"/>
      <c r="B24" s="172"/>
      <c r="C24" s="172"/>
      <c r="D24" s="2" t="s">
        <v>54</v>
      </c>
      <c r="E24" s="10">
        <f>포항시남구!E25+포항시북구!E25</f>
        <v>714</v>
      </c>
      <c r="F24" s="10">
        <f>포항시남구!F25+포항시북구!F25</f>
        <v>0</v>
      </c>
      <c r="G24" s="10">
        <f>포항시남구!G25+포항시북구!G25</f>
        <v>709</v>
      </c>
      <c r="H24" s="10">
        <f>포항시남구!H25+포항시북구!H25</f>
        <v>5</v>
      </c>
    </row>
    <row r="25" spans="1:8" ht="13.5">
      <c r="A25" s="178"/>
      <c r="B25" s="172"/>
      <c r="C25" s="172"/>
      <c r="D25" s="2" t="s">
        <v>55</v>
      </c>
      <c r="E25" s="10">
        <f>포항시남구!E26+포항시북구!E26</f>
        <v>641</v>
      </c>
      <c r="F25" s="10">
        <f>포항시남구!F26+포항시북구!F26</f>
        <v>0</v>
      </c>
      <c r="G25" s="10">
        <f>포항시남구!G26+포항시북구!G26</f>
        <v>637</v>
      </c>
      <c r="H25" s="10">
        <f>포항시남구!H26+포항시북구!H26</f>
        <v>4</v>
      </c>
    </row>
    <row r="26" spans="1:8" ht="13.5">
      <c r="A26" s="178"/>
      <c r="B26" s="172"/>
      <c r="C26" s="172"/>
      <c r="D26" s="2" t="s">
        <v>56</v>
      </c>
      <c r="E26" s="10">
        <f>포항시남구!E27+포항시북구!E27</f>
        <v>222</v>
      </c>
      <c r="F26" s="10">
        <f>포항시남구!F27+포항시북구!F27</f>
        <v>0</v>
      </c>
      <c r="G26" s="10">
        <f>포항시남구!G27+포항시북구!G27</f>
        <v>222</v>
      </c>
      <c r="H26" s="10">
        <f>포항시남구!H27+포항시북구!H27</f>
        <v>0</v>
      </c>
    </row>
    <row r="27" spans="1:8" ht="13.5">
      <c r="A27" s="178"/>
      <c r="B27" s="172"/>
      <c r="C27" s="172"/>
      <c r="D27" s="2" t="s">
        <v>57</v>
      </c>
      <c r="E27" s="10">
        <f>포항시남구!E28+포항시북구!E28</f>
        <v>117</v>
      </c>
      <c r="F27" s="10">
        <f>포항시남구!F28+포항시북구!F28</f>
        <v>0</v>
      </c>
      <c r="G27" s="10">
        <f>포항시남구!G28+포항시북구!G28</f>
        <v>117</v>
      </c>
      <c r="H27" s="10">
        <f>포항시남구!H28+포항시북구!H28</f>
        <v>0</v>
      </c>
    </row>
    <row r="28" spans="1:8" ht="13.5">
      <c r="A28" s="178"/>
      <c r="B28" s="172"/>
      <c r="C28" s="172"/>
      <c r="D28" s="2" t="s">
        <v>58</v>
      </c>
      <c r="E28" s="10">
        <f>포항시남구!E29+포항시북구!E29</f>
        <v>80</v>
      </c>
      <c r="F28" s="10">
        <f>포항시남구!F29+포항시북구!F29</f>
        <v>0</v>
      </c>
      <c r="G28" s="10">
        <f>포항시남구!G29+포항시북구!G29</f>
        <v>80</v>
      </c>
      <c r="H28" s="10">
        <f>포항시남구!H29+포항시북구!H29</f>
        <v>0</v>
      </c>
    </row>
    <row r="29" spans="1:8" ht="13.5">
      <c r="A29" s="178"/>
      <c r="B29" s="172"/>
      <c r="C29" s="172"/>
      <c r="D29" s="2" t="s">
        <v>59</v>
      </c>
      <c r="E29" s="10">
        <f>포항시남구!E30+포항시북구!E30</f>
        <v>61</v>
      </c>
      <c r="F29" s="10">
        <f>포항시남구!F30+포항시북구!F30</f>
        <v>0</v>
      </c>
      <c r="G29" s="10">
        <f>포항시남구!G30+포항시북구!G30</f>
        <v>61</v>
      </c>
      <c r="H29" s="10">
        <f>포항시남구!H30+포항시북구!H30</f>
        <v>0</v>
      </c>
    </row>
    <row r="30" spans="1:8" ht="13.5">
      <c r="A30" s="178"/>
      <c r="B30" s="172" t="s">
        <v>61</v>
      </c>
      <c r="C30" s="172"/>
      <c r="D30" s="5" t="s">
        <v>219</v>
      </c>
      <c r="E30" s="17">
        <f>포항시남구!E31+포항시북구!E31</f>
        <v>335</v>
      </c>
      <c r="F30" s="17">
        <f>포항시남구!F31+포항시북구!F31</f>
        <v>2</v>
      </c>
      <c r="G30" s="17">
        <f>포항시남구!G31+포항시북구!G31</f>
        <v>326</v>
      </c>
      <c r="H30" s="17">
        <f>포항시남구!H31+포항시북구!H31</f>
        <v>7</v>
      </c>
    </row>
    <row r="31" spans="1:8" ht="13.5">
      <c r="A31" s="178"/>
      <c r="B31" s="172"/>
      <c r="C31" s="172"/>
      <c r="D31" s="2" t="s">
        <v>51</v>
      </c>
      <c r="E31" s="10">
        <f>포항시남구!E32+포항시북구!E32</f>
        <v>295</v>
      </c>
      <c r="F31" s="10">
        <f>포항시남구!F32+포항시북구!F32</f>
        <v>2</v>
      </c>
      <c r="G31" s="10">
        <f>포항시남구!G32+포항시북구!G32</f>
        <v>292</v>
      </c>
      <c r="H31" s="10">
        <f>포항시남구!H32+포항시북구!H32</f>
        <v>1</v>
      </c>
    </row>
    <row r="32" spans="1:8" ht="13.5">
      <c r="A32" s="178"/>
      <c r="B32" s="172"/>
      <c r="C32" s="172"/>
      <c r="D32" s="2" t="s">
        <v>53</v>
      </c>
      <c r="E32" s="10">
        <f>포항시남구!E33+포항시북구!E33</f>
        <v>31</v>
      </c>
      <c r="F32" s="10">
        <f>포항시남구!F33+포항시북구!F33</f>
        <v>0</v>
      </c>
      <c r="G32" s="10">
        <f>포항시남구!G33+포항시북구!G33</f>
        <v>31</v>
      </c>
      <c r="H32" s="10">
        <f>포항시남구!H33+포항시북구!H33</f>
        <v>0</v>
      </c>
    </row>
    <row r="33" spans="1:8" ht="13.5">
      <c r="A33" s="178"/>
      <c r="B33" s="172"/>
      <c r="C33" s="172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78"/>
      <c r="B34" s="172"/>
      <c r="C34" s="172"/>
      <c r="D34" s="2" t="s">
        <v>62</v>
      </c>
      <c r="E34" s="10">
        <f>포항시남구!E35+포항시북구!E35</f>
        <v>6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6</v>
      </c>
    </row>
    <row r="35" spans="1:8" ht="13.5">
      <c r="A35" s="178"/>
      <c r="B35" s="172" t="s">
        <v>63</v>
      </c>
      <c r="C35" s="172"/>
      <c r="D35" s="5" t="s">
        <v>219</v>
      </c>
      <c r="E35" s="17">
        <f>포항시남구!E36+포항시북구!E36</f>
        <v>33022</v>
      </c>
      <c r="F35" s="17">
        <f>포항시남구!F36+포항시북구!F36</f>
        <v>42</v>
      </c>
      <c r="G35" s="17">
        <f>포항시남구!G36+포항시북구!G36</f>
        <v>32853</v>
      </c>
      <c r="H35" s="17">
        <f>포항시남구!H36+포항시북구!H36</f>
        <v>127</v>
      </c>
    </row>
    <row r="36" spans="1:8" ht="13.5">
      <c r="A36" s="178"/>
      <c r="B36" s="172"/>
      <c r="C36" s="172"/>
      <c r="D36" s="2" t="s">
        <v>51</v>
      </c>
      <c r="E36" s="10">
        <f>포항시남구!E37+포항시북구!E37</f>
        <v>7</v>
      </c>
      <c r="F36" s="10">
        <f>포항시남구!F37+포항시북구!F37</f>
        <v>0</v>
      </c>
      <c r="G36" s="10">
        <f>포항시남구!G37+포항시북구!G37</f>
        <v>7</v>
      </c>
      <c r="H36" s="10">
        <f>포항시남구!H37+포항시북구!H37</f>
        <v>0</v>
      </c>
    </row>
    <row r="37" spans="1:8" ht="13.5">
      <c r="A37" s="178"/>
      <c r="B37" s="172"/>
      <c r="C37" s="172"/>
      <c r="D37" s="2" t="s">
        <v>52</v>
      </c>
      <c r="E37" s="10">
        <f>포항시남구!E38+포항시북구!E38</f>
        <v>20602</v>
      </c>
      <c r="F37" s="10">
        <f>포항시남구!F38+포항시북구!F38</f>
        <v>17</v>
      </c>
      <c r="G37" s="10">
        <f>포항시남구!G38+포항시북구!G38</f>
        <v>20504</v>
      </c>
      <c r="H37" s="10">
        <f>포항시남구!H38+포항시북구!H38</f>
        <v>81</v>
      </c>
    </row>
    <row r="38" spans="1:8" ht="13.5">
      <c r="A38" s="178"/>
      <c r="B38" s="172"/>
      <c r="C38" s="172"/>
      <c r="D38" s="2" t="s">
        <v>53</v>
      </c>
      <c r="E38" s="10">
        <f>포항시남구!E39+포항시북구!E39</f>
        <v>7560</v>
      </c>
      <c r="F38" s="10">
        <f>포항시남구!F39+포항시북구!F39</f>
        <v>19</v>
      </c>
      <c r="G38" s="10">
        <f>포항시남구!G39+포항시북구!G39</f>
        <v>7498</v>
      </c>
      <c r="H38" s="10">
        <f>포항시남구!H39+포항시북구!H39</f>
        <v>43</v>
      </c>
    </row>
    <row r="39" spans="1:8" ht="13.5">
      <c r="A39" s="178"/>
      <c r="B39" s="172"/>
      <c r="C39" s="172"/>
      <c r="D39" s="2" t="s">
        <v>54</v>
      </c>
      <c r="E39" s="10">
        <f>포항시남구!E40+포항시북구!E40</f>
        <v>4667</v>
      </c>
      <c r="F39" s="10">
        <f>포항시남구!F40+포항시북구!F40</f>
        <v>6</v>
      </c>
      <c r="G39" s="10">
        <f>포항시남구!G40+포항시북구!G40</f>
        <v>4658</v>
      </c>
      <c r="H39" s="10">
        <f>포항시남구!H40+포항시북구!H40</f>
        <v>3</v>
      </c>
    </row>
    <row r="40" spans="1:8" ht="13.5">
      <c r="A40" s="178"/>
      <c r="B40" s="172"/>
      <c r="C40" s="172"/>
      <c r="D40" s="2" t="s">
        <v>55</v>
      </c>
      <c r="E40" s="10">
        <f>포항시남구!E41+포항시북구!E41</f>
        <v>79</v>
      </c>
      <c r="F40" s="10">
        <f>포항시남구!F41+포항시북구!F41</f>
        <v>0</v>
      </c>
      <c r="G40" s="10">
        <f>포항시남구!G41+포항시북구!G41</f>
        <v>79</v>
      </c>
      <c r="H40" s="10">
        <f>포항시남구!H41+포항시북구!H41</f>
        <v>0</v>
      </c>
    </row>
    <row r="41" spans="1:8" ht="13.5">
      <c r="A41" s="178"/>
      <c r="B41" s="172"/>
      <c r="C41" s="172"/>
      <c r="D41" s="2" t="s">
        <v>62</v>
      </c>
      <c r="E41" s="10">
        <f>포항시남구!E42+포항시북구!E42</f>
        <v>107</v>
      </c>
      <c r="F41" s="10">
        <f>포항시남구!F42+포항시북구!F42</f>
        <v>0</v>
      </c>
      <c r="G41" s="10">
        <f>포항시남구!G42+포항시북구!G42</f>
        <v>107</v>
      </c>
      <c r="H41" s="10">
        <f>포항시남구!H42+포항시북구!H42</f>
        <v>0</v>
      </c>
    </row>
    <row r="42" spans="1:8" ht="13.5">
      <c r="A42" s="178"/>
      <c r="B42" s="172" t="s">
        <v>64</v>
      </c>
      <c r="C42" s="172"/>
      <c r="D42" s="5" t="s">
        <v>219</v>
      </c>
      <c r="E42" s="17">
        <f>포항시남구!E43+포항시북구!E43</f>
        <v>9343</v>
      </c>
      <c r="F42" s="17">
        <f>포항시남구!F43+포항시북구!F43</f>
        <v>14</v>
      </c>
      <c r="G42" s="17">
        <f>포항시남구!G43+포항시북구!G43</f>
        <v>9315</v>
      </c>
      <c r="H42" s="17">
        <f>포항시남구!H43+포항시북구!H43</f>
        <v>14</v>
      </c>
    </row>
    <row r="43" spans="1:8" ht="13.5">
      <c r="A43" s="178"/>
      <c r="B43" s="172"/>
      <c r="C43" s="172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78"/>
      <c r="B44" s="172"/>
      <c r="C44" s="172"/>
      <c r="D44" s="2" t="s">
        <v>52</v>
      </c>
      <c r="E44" s="10">
        <f>포항시남구!E45+포항시북구!E45</f>
        <v>6003</v>
      </c>
      <c r="F44" s="10">
        <f>포항시남구!F45+포항시북구!F45</f>
        <v>1</v>
      </c>
      <c r="G44" s="10">
        <f>포항시남구!G45+포항시북구!G45</f>
        <v>5999</v>
      </c>
      <c r="H44" s="10">
        <f>포항시남구!H45+포항시북구!H45</f>
        <v>3</v>
      </c>
    </row>
    <row r="45" spans="1:8" ht="13.5">
      <c r="A45" s="178"/>
      <c r="B45" s="172"/>
      <c r="C45" s="172"/>
      <c r="D45" s="2" t="s">
        <v>53</v>
      </c>
      <c r="E45" s="10">
        <f>포항시남구!E46+포항시북구!E46</f>
        <v>996</v>
      </c>
      <c r="F45" s="10">
        <f>포항시남구!F46+포항시북구!F46</f>
        <v>11</v>
      </c>
      <c r="G45" s="10">
        <f>포항시남구!G46+포항시북구!G46</f>
        <v>974</v>
      </c>
      <c r="H45" s="10">
        <f>포항시남구!H46+포항시북구!H46</f>
        <v>11</v>
      </c>
    </row>
    <row r="46" spans="1:8" ht="13.5">
      <c r="A46" s="178"/>
      <c r="B46" s="172"/>
      <c r="C46" s="172"/>
      <c r="D46" s="2" t="s">
        <v>54</v>
      </c>
      <c r="E46" s="10">
        <f>포항시남구!E47+포항시북구!E47</f>
        <v>2306</v>
      </c>
      <c r="F46" s="10">
        <f>포항시남구!F47+포항시북구!F47</f>
        <v>2</v>
      </c>
      <c r="G46" s="10">
        <f>포항시남구!G47+포항시북구!G47</f>
        <v>2304</v>
      </c>
      <c r="H46" s="10">
        <f>포항시남구!H47+포항시북구!H47</f>
        <v>0</v>
      </c>
    </row>
    <row r="47" spans="1:8" ht="13.5">
      <c r="A47" s="178"/>
      <c r="B47" s="172"/>
      <c r="C47" s="172"/>
      <c r="D47" s="2" t="s">
        <v>55</v>
      </c>
      <c r="E47" s="10">
        <f>포항시남구!E48+포항시북구!E48</f>
        <v>24</v>
      </c>
      <c r="F47" s="10">
        <f>포항시남구!F48+포항시북구!F48</f>
        <v>0</v>
      </c>
      <c r="G47" s="10">
        <f>포항시남구!G48+포항시북구!G48</f>
        <v>24</v>
      </c>
      <c r="H47" s="10">
        <f>포항시남구!H48+포항시북구!H48</f>
        <v>0</v>
      </c>
    </row>
    <row r="48" spans="1:8" ht="13.5">
      <c r="A48" s="178"/>
      <c r="B48" s="172"/>
      <c r="C48" s="172"/>
      <c r="D48" s="2" t="s">
        <v>19</v>
      </c>
      <c r="E48" s="10">
        <f>포항시남구!E49+포항시북구!E49</f>
        <v>8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79"/>
      <c r="B49" s="172"/>
      <c r="C49" s="172"/>
      <c r="D49" s="75" t="s">
        <v>262</v>
      </c>
      <c r="E49" s="10">
        <f>포항시남구!E50+포항시북구!E50</f>
        <v>2</v>
      </c>
      <c r="F49" s="159"/>
      <c r="G49" s="159"/>
      <c r="H49" s="10">
        <f>포항시남구!H50+포항시북구!H50</f>
        <v>0</v>
      </c>
    </row>
    <row r="50" spans="1:8" ht="13.5">
      <c r="A50" s="190" t="s">
        <v>65</v>
      </c>
      <c r="B50" s="190"/>
      <c r="C50" s="190"/>
      <c r="D50" s="55" t="s">
        <v>215</v>
      </c>
      <c r="E50" s="56">
        <f>포항시남구!E51+포항시북구!E51</f>
        <v>9921</v>
      </c>
      <c r="F50" s="56">
        <f>포항시남구!F51+포항시북구!F51</f>
        <v>127</v>
      </c>
      <c r="G50" s="56">
        <f>포항시남구!G51+포항시북구!G51</f>
        <v>8530</v>
      </c>
      <c r="H50" s="56">
        <f>포항시남구!H51+포항시북구!H51</f>
        <v>1264</v>
      </c>
    </row>
    <row r="51" spans="1:8" ht="13.5">
      <c r="A51" s="191"/>
      <c r="B51" s="172" t="s">
        <v>66</v>
      </c>
      <c r="C51" s="172"/>
      <c r="D51" s="6" t="s">
        <v>219</v>
      </c>
      <c r="E51" s="19">
        <f>포항시남구!E52+포항시북구!E52</f>
        <v>9761</v>
      </c>
      <c r="F51" s="19">
        <f>포항시남구!F52+포항시북구!F52</f>
        <v>81</v>
      </c>
      <c r="G51" s="19">
        <f>포항시남구!G52+포항시북구!G52</f>
        <v>8420</v>
      </c>
      <c r="H51" s="19">
        <f>포항시남구!H52+포항시북구!H52</f>
        <v>1260</v>
      </c>
    </row>
    <row r="52" spans="1:8" ht="13.5">
      <c r="A52" s="192"/>
      <c r="B52" s="172"/>
      <c r="C52" s="172"/>
      <c r="D52" s="105" t="s">
        <v>67</v>
      </c>
      <c r="E52" s="104">
        <f>포항시남구!E53+포항시북구!E53</f>
        <v>203</v>
      </c>
      <c r="F52" s="104">
        <f>포항시남구!F53+포항시북구!F53</f>
        <v>0</v>
      </c>
      <c r="G52" s="104">
        <f>포항시남구!G53+포항시북구!G53</f>
        <v>0</v>
      </c>
      <c r="H52" s="104">
        <f>포항시남구!H53+포항시북구!H53</f>
        <v>203</v>
      </c>
    </row>
    <row r="53" spans="1:8" ht="13.5">
      <c r="A53" s="192"/>
      <c r="B53" s="172"/>
      <c r="C53" s="172"/>
      <c r="D53" s="105" t="s">
        <v>68</v>
      </c>
      <c r="E53" s="104">
        <f>포항시남구!E54+포항시북구!E54</f>
        <v>343</v>
      </c>
      <c r="F53" s="104">
        <f>포항시남구!F54+포항시북구!F54</f>
        <v>0</v>
      </c>
      <c r="G53" s="104">
        <f>포항시남구!G54+포항시북구!G54</f>
        <v>0</v>
      </c>
      <c r="H53" s="104">
        <f>포항시남구!H54+포항시북구!H54</f>
        <v>343</v>
      </c>
    </row>
    <row r="54" spans="1:8" ht="13.5">
      <c r="A54" s="192"/>
      <c r="B54" s="172"/>
      <c r="C54" s="172"/>
      <c r="D54" s="105" t="s">
        <v>69</v>
      </c>
      <c r="E54" s="104">
        <f>포항시남구!E55+포항시북구!E55</f>
        <v>559</v>
      </c>
      <c r="F54" s="104">
        <f>포항시남구!F55+포항시북구!F55</f>
        <v>0</v>
      </c>
      <c r="G54" s="104">
        <f>포항시남구!G55+포항시북구!G55</f>
        <v>0</v>
      </c>
      <c r="H54" s="104">
        <f>포항시남구!H55+포항시북구!H55</f>
        <v>559</v>
      </c>
    </row>
    <row r="55" spans="1:8" ht="13.5">
      <c r="A55" s="192"/>
      <c r="B55" s="172"/>
      <c r="C55" s="172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2"/>
      <c r="B56" s="172"/>
      <c r="C56" s="172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2"/>
      <c r="B57" s="172"/>
      <c r="C57" s="172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92"/>
      <c r="B58" s="172" t="s">
        <v>73</v>
      </c>
      <c r="C58" s="172"/>
      <c r="D58" s="327" t="s">
        <v>219</v>
      </c>
      <c r="E58" s="328">
        <f>포항시남구!E59+포항시북구!E59</f>
        <v>8656</v>
      </c>
      <c r="F58" s="328">
        <f>포항시남구!F59+포항시북구!F59</f>
        <v>81</v>
      </c>
      <c r="G58" s="328">
        <f>포항시남구!G59+포항시북구!G59</f>
        <v>8420</v>
      </c>
      <c r="H58" s="328">
        <f>포항시남구!H59+포항시북구!H59</f>
        <v>155</v>
      </c>
    </row>
    <row r="59" spans="1:8" ht="13.5">
      <c r="A59" s="192"/>
      <c r="B59" s="172"/>
      <c r="C59" s="172"/>
      <c r="D59" s="2" t="s">
        <v>74</v>
      </c>
      <c r="E59" s="10">
        <f>포항시남구!E60+포항시북구!E60</f>
        <v>8280</v>
      </c>
      <c r="F59" s="10">
        <f>포항시남구!F60+포항시북구!F60</f>
        <v>51</v>
      </c>
      <c r="G59" s="10">
        <f>포항시남구!G60+포항시북구!G60</f>
        <v>8076</v>
      </c>
      <c r="H59" s="10">
        <f>포항시남구!H60+포항시북구!H60</f>
        <v>153</v>
      </c>
    </row>
    <row r="60" spans="1:8" ht="13.5">
      <c r="A60" s="192"/>
      <c r="B60" s="172"/>
      <c r="C60" s="172"/>
      <c r="D60" s="2" t="s">
        <v>75</v>
      </c>
      <c r="E60" s="10">
        <f>포항시남구!E61+포항시북구!E61</f>
        <v>100</v>
      </c>
      <c r="F60" s="10">
        <f>포항시남구!F61+포항시북구!F61</f>
        <v>9</v>
      </c>
      <c r="G60" s="10">
        <f>포항시남구!G61+포항시북구!G61</f>
        <v>89</v>
      </c>
      <c r="H60" s="10">
        <f>포항시남구!H61+포항시북구!H61</f>
        <v>2</v>
      </c>
    </row>
    <row r="61" spans="1:8" ht="13.5">
      <c r="A61" s="192"/>
      <c r="B61" s="172"/>
      <c r="C61" s="172"/>
      <c r="D61" s="2" t="s">
        <v>76</v>
      </c>
      <c r="E61" s="10">
        <f>포항시남구!E62+포항시북구!E62</f>
        <v>83</v>
      </c>
      <c r="F61" s="10">
        <f>포항시남구!F62+포항시북구!F62</f>
        <v>12</v>
      </c>
      <c r="G61" s="10">
        <f>포항시남구!G62+포항시북구!G62</f>
        <v>71</v>
      </c>
      <c r="H61" s="10">
        <f>포항시남구!H62+포항시북구!H62</f>
        <v>0</v>
      </c>
    </row>
    <row r="62" spans="1:8" ht="13.5">
      <c r="A62" s="192"/>
      <c r="B62" s="172"/>
      <c r="C62" s="172"/>
      <c r="D62" s="2" t="s">
        <v>77</v>
      </c>
      <c r="E62" s="10">
        <f>포항시남구!E63+포항시북구!E63</f>
        <v>188</v>
      </c>
      <c r="F62" s="10">
        <f>포항시남구!F63+포항시북구!F63</f>
        <v>9</v>
      </c>
      <c r="G62" s="10">
        <f>포항시남구!G63+포항시북구!G63</f>
        <v>179</v>
      </c>
      <c r="H62" s="10">
        <f>포항시남구!H63+포항시북구!H63</f>
        <v>0</v>
      </c>
    </row>
    <row r="63" spans="1:8" ht="13.5">
      <c r="A63" s="192"/>
      <c r="B63" s="172"/>
      <c r="C63" s="172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92"/>
      <c r="B64" s="172" t="s">
        <v>79</v>
      </c>
      <c r="C64" s="172"/>
      <c r="D64" s="6" t="s">
        <v>219</v>
      </c>
      <c r="E64" s="19">
        <f>포항시남구!E65+포항시북구!E65</f>
        <v>160</v>
      </c>
      <c r="F64" s="19">
        <f>포항시남구!F65+포항시북구!F65</f>
        <v>46</v>
      </c>
      <c r="G64" s="19">
        <f>포항시남구!G65+포항시북구!G65</f>
        <v>110</v>
      </c>
      <c r="H64" s="19">
        <f>포항시남구!H65+포항시북구!H65</f>
        <v>4</v>
      </c>
    </row>
    <row r="65" spans="1:8" ht="13.5">
      <c r="A65" s="192"/>
      <c r="B65" s="172"/>
      <c r="C65" s="172"/>
      <c r="D65" s="2" t="s">
        <v>80</v>
      </c>
      <c r="E65" s="10">
        <f>포항시남구!E66+포항시북구!E66</f>
        <v>75</v>
      </c>
      <c r="F65" s="10">
        <f>포항시남구!F66+포항시북구!F66</f>
        <v>12</v>
      </c>
      <c r="G65" s="10">
        <f>포항시남구!G66+포항시북구!G66</f>
        <v>63</v>
      </c>
      <c r="H65" s="10">
        <f>포항시남구!H66+포항시북구!H66</f>
        <v>0</v>
      </c>
    </row>
    <row r="66" spans="1:8" ht="13.5">
      <c r="A66" s="192"/>
      <c r="B66" s="172"/>
      <c r="C66" s="172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92"/>
      <c r="B67" s="172"/>
      <c r="C67" s="172"/>
      <c r="D67" s="2" t="s">
        <v>82</v>
      </c>
      <c r="E67" s="10">
        <f>포항시남구!E68+포항시북구!E68</f>
        <v>0</v>
      </c>
      <c r="F67" s="10">
        <f>포항시남구!F68+포항시북구!F68</f>
        <v>0</v>
      </c>
      <c r="G67" s="10">
        <f>포항시남구!G68+포항시북구!G68</f>
        <v>0</v>
      </c>
      <c r="H67" s="10">
        <f>포항시남구!H68+포항시북구!H68</f>
        <v>0</v>
      </c>
    </row>
    <row r="68" spans="1:8" ht="15" customHeight="1">
      <c r="A68" s="192"/>
      <c r="B68" s="172"/>
      <c r="C68" s="172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93"/>
      <c r="B69" s="172"/>
      <c r="C69" s="172"/>
      <c r="D69" s="2" t="s">
        <v>220</v>
      </c>
      <c r="E69" s="10">
        <f>포항시남구!E70+포항시북구!E70</f>
        <v>81</v>
      </c>
      <c r="F69" s="10">
        <f>포항시남구!F70+포항시북구!F70</f>
        <v>34</v>
      </c>
      <c r="G69" s="10">
        <f>포항시남구!G70+포항시북구!G70</f>
        <v>46</v>
      </c>
      <c r="H69" s="10">
        <f>포항시남구!H70+포항시북구!H70</f>
        <v>1</v>
      </c>
    </row>
    <row r="70" spans="1:8" ht="21.75" customHeight="1">
      <c r="A70" s="190" t="s">
        <v>84</v>
      </c>
      <c r="B70" s="190"/>
      <c r="C70" s="190"/>
      <c r="D70" s="53" t="s">
        <v>216</v>
      </c>
      <c r="E70" s="54">
        <f>포항시남구!E71+포항시북구!E71</f>
        <v>38116</v>
      </c>
      <c r="F70" s="54">
        <f>포항시남구!F71+포항시북구!F71</f>
        <v>259</v>
      </c>
      <c r="G70" s="54">
        <f>포항시남구!G71+포항시북구!G71</f>
        <v>32337</v>
      </c>
      <c r="H70" s="54">
        <f>포항시남구!H71+포항시북구!H71</f>
        <v>5520</v>
      </c>
    </row>
    <row r="71" spans="1:8" ht="13.5">
      <c r="A71" s="194"/>
      <c r="B71" s="172" t="s">
        <v>66</v>
      </c>
      <c r="C71" s="172"/>
      <c r="D71" s="7" t="s">
        <v>219</v>
      </c>
      <c r="E71" s="8">
        <f>포항시남구!E72+포항시북구!E72</f>
        <v>1997</v>
      </c>
      <c r="F71" s="8">
        <f>포항시남구!F72+포항시북구!F72</f>
        <v>10</v>
      </c>
      <c r="G71" s="8">
        <f>포항시남구!G72+포항시북구!G72</f>
        <v>1987</v>
      </c>
      <c r="H71" s="8">
        <f>포항시남구!H72+포항시북구!H72</f>
        <v>0</v>
      </c>
    </row>
    <row r="72" spans="1:8" ht="13.5">
      <c r="A72" s="195"/>
      <c r="B72" s="172"/>
      <c r="C72" s="172"/>
      <c r="D72" s="2" t="s">
        <v>85</v>
      </c>
      <c r="E72" s="18">
        <f>포항시남구!E73+포항시북구!E73</f>
        <v>1997</v>
      </c>
      <c r="F72" s="18">
        <f>포항시남구!F73+포항시북구!F73</f>
        <v>10</v>
      </c>
      <c r="G72" s="18">
        <f>포항시남구!G73+포항시북구!G73</f>
        <v>1987</v>
      </c>
      <c r="H72" s="18">
        <f>포항시남구!H73+포항시북구!H73</f>
        <v>0</v>
      </c>
    </row>
    <row r="73" spans="1:8" ht="13.5">
      <c r="A73" s="195"/>
      <c r="B73" s="172" t="s">
        <v>86</v>
      </c>
      <c r="C73" s="172"/>
      <c r="D73" s="329" t="s">
        <v>47</v>
      </c>
      <c r="E73" s="330">
        <f>포항시남구!E74+포항시북구!E74</f>
        <v>21526</v>
      </c>
      <c r="F73" s="330">
        <f>포항시남구!F74+포항시북구!F74</f>
        <v>77</v>
      </c>
      <c r="G73" s="330">
        <f>포항시남구!G74+포항시북구!G74</f>
        <v>19295</v>
      </c>
      <c r="H73" s="330">
        <f>포항시남구!H74+포항시북구!H74</f>
        <v>2154</v>
      </c>
    </row>
    <row r="74" spans="1:8" ht="13.5">
      <c r="A74" s="195"/>
      <c r="B74" s="172"/>
      <c r="C74" s="172"/>
      <c r="D74" s="2" t="s">
        <v>87</v>
      </c>
      <c r="E74" s="18">
        <f>포항시남구!E75+포항시북구!E75</f>
        <v>17503</v>
      </c>
      <c r="F74" s="18">
        <f>포항시남구!F75+포항시북구!F75</f>
        <v>56</v>
      </c>
      <c r="G74" s="18">
        <f>포항시남구!G75+포항시북구!G75</f>
        <v>17057</v>
      </c>
      <c r="H74" s="18">
        <f>포항시남구!H75+포항시북구!H75</f>
        <v>390</v>
      </c>
    </row>
    <row r="75" spans="1:8" ht="13.5">
      <c r="A75" s="195"/>
      <c r="B75" s="172"/>
      <c r="C75" s="172"/>
      <c r="D75" s="2" t="s">
        <v>88</v>
      </c>
      <c r="E75" s="18">
        <f>포항시남구!E76+포항시북구!E76</f>
        <v>1180</v>
      </c>
      <c r="F75" s="18">
        <f>포항시남구!F76+포항시북구!F76</f>
        <v>10</v>
      </c>
      <c r="G75" s="18">
        <f>포항시남구!G76+포항시북구!G76</f>
        <v>1071</v>
      </c>
      <c r="H75" s="18">
        <f>포항시남구!H76+포항시북구!H76</f>
        <v>99</v>
      </c>
    </row>
    <row r="76" spans="1:8" ht="13.5">
      <c r="A76" s="195"/>
      <c r="B76" s="172"/>
      <c r="C76" s="172"/>
      <c r="D76" s="2" t="s">
        <v>89</v>
      </c>
      <c r="E76" s="18">
        <f>포항시남구!E77+포항시북구!E77</f>
        <v>817</v>
      </c>
      <c r="F76" s="18">
        <f>포항시남구!F77+포항시북구!F77</f>
        <v>3</v>
      </c>
      <c r="G76" s="18">
        <f>포항시남구!G77+포항시북구!G77</f>
        <v>407</v>
      </c>
      <c r="H76" s="18">
        <f>포항시남구!H77+포항시북구!H77</f>
        <v>407</v>
      </c>
    </row>
    <row r="77" spans="1:8" ht="13.5">
      <c r="A77" s="195"/>
      <c r="B77" s="172"/>
      <c r="C77" s="172"/>
      <c r="D77" s="2" t="s">
        <v>90</v>
      </c>
      <c r="E77" s="18">
        <f>포항시남구!E78+포항시북구!E78</f>
        <v>664</v>
      </c>
      <c r="F77" s="18">
        <f>포항시남구!F78+포항시북구!F78</f>
        <v>4</v>
      </c>
      <c r="G77" s="18">
        <f>포항시남구!G78+포항시북구!G78</f>
        <v>493</v>
      </c>
      <c r="H77" s="18">
        <f>포항시남구!H78+포항시북구!H78</f>
        <v>167</v>
      </c>
    </row>
    <row r="78" spans="1:8" ht="13.5">
      <c r="A78" s="195"/>
      <c r="B78" s="172"/>
      <c r="C78" s="172"/>
      <c r="D78" s="2" t="s">
        <v>91</v>
      </c>
      <c r="E78" s="18">
        <f>포항시남구!E79+포항시북구!E79</f>
        <v>67</v>
      </c>
      <c r="F78" s="18">
        <f>포항시남구!F79+포항시북구!F79</f>
        <v>3</v>
      </c>
      <c r="G78" s="18">
        <f>포항시남구!G79+포항시북구!G79</f>
        <v>45</v>
      </c>
      <c r="H78" s="18">
        <f>포항시남구!H79+포항시북구!H79</f>
        <v>19</v>
      </c>
    </row>
    <row r="79" spans="1:8" ht="13.5">
      <c r="A79" s="195"/>
      <c r="B79" s="172"/>
      <c r="C79" s="172"/>
      <c r="D79" s="2" t="s">
        <v>92</v>
      </c>
      <c r="E79" s="18">
        <f>포항시남구!E80+포항시북구!E80</f>
        <v>109</v>
      </c>
      <c r="F79" s="18">
        <f>포항시남구!F80+포항시북구!F80</f>
        <v>0</v>
      </c>
      <c r="G79" s="18">
        <f>포항시남구!G80+포항시북구!G80</f>
        <v>40</v>
      </c>
      <c r="H79" s="18">
        <f>포항시남구!H80+포항시북구!H80</f>
        <v>69</v>
      </c>
    </row>
    <row r="80" spans="1:8" ht="13.5">
      <c r="A80" s="195"/>
      <c r="B80" s="172"/>
      <c r="C80" s="172"/>
      <c r="D80" s="2" t="s">
        <v>93</v>
      </c>
      <c r="E80" s="18">
        <f>포항시남구!E81+포항시북구!E81</f>
        <v>1186</v>
      </c>
      <c r="F80" s="18">
        <f>포항시남구!F81+포항시북구!F81</f>
        <v>1</v>
      </c>
      <c r="G80" s="18">
        <f>포항시남구!G81+포항시북구!G81</f>
        <v>182</v>
      </c>
      <c r="H80" s="18">
        <f>포항시남구!H81+포항시북구!H81</f>
        <v>1003</v>
      </c>
    </row>
    <row r="81" spans="1:8" ht="13.5">
      <c r="A81" s="195"/>
      <c r="B81" s="172" t="s">
        <v>94</v>
      </c>
      <c r="C81" s="172"/>
      <c r="D81" s="7" t="s">
        <v>219</v>
      </c>
      <c r="E81" s="8">
        <f>포항시남구!E82+포항시북구!E82</f>
        <v>496</v>
      </c>
      <c r="F81" s="8">
        <f>포항시남구!F82+포항시북구!F82</f>
        <v>14</v>
      </c>
      <c r="G81" s="8">
        <f>포항시남구!G82+포항시북구!G82</f>
        <v>449</v>
      </c>
      <c r="H81" s="8">
        <f>포항시남구!H82+포항시북구!H82</f>
        <v>33</v>
      </c>
    </row>
    <row r="82" spans="1:8" ht="13.5">
      <c r="A82" s="195"/>
      <c r="B82" s="172"/>
      <c r="C82" s="172"/>
      <c r="D82" s="2" t="s">
        <v>87</v>
      </c>
      <c r="E82" s="18">
        <f>포항시남구!E83+포항시북구!E83</f>
        <v>237</v>
      </c>
      <c r="F82" s="18">
        <f>포항시남구!F83+포항시북구!F83</f>
        <v>1</v>
      </c>
      <c r="G82" s="18">
        <f>포항시남구!G83+포항시북구!G83</f>
        <v>234</v>
      </c>
      <c r="H82" s="18">
        <f>포항시남구!H83+포항시북구!H83</f>
        <v>2</v>
      </c>
    </row>
    <row r="83" spans="1:8" ht="13.5">
      <c r="A83" s="195"/>
      <c r="B83" s="172"/>
      <c r="C83" s="172"/>
      <c r="D83" s="2" t="s">
        <v>89</v>
      </c>
      <c r="E83" s="18">
        <f>포항시남구!E84+포항시북구!E84</f>
        <v>159</v>
      </c>
      <c r="F83" s="18">
        <f>포항시남구!F84+포항시북구!F84</f>
        <v>3</v>
      </c>
      <c r="G83" s="18">
        <f>포항시남구!G84+포항시북구!G84</f>
        <v>141</v>
      </c>
      <c r="H83" s="18">
        <f>포항시남구!H84+포항시북구!H84</f>
        <v>15</v>
      </c>
    </row>
    <row r="84" spans="1:8" ht="13.5">
      <c r="A84" s="195"/>
      <c r="B84" s="172"/>
      <c r="C84" s="172"/>
      <c r="D84" s="2" t="s">
        <v>92</v>
      </c>
      <c r="E84" s="18">
        <f>포항시남구!E85+포항시북구!E85</f>
        <v>81</v>
      </c>
      <c r="F84" s="18">
        <f>포항시남구!F85+포항시북구!F85</f>
        <v>9</v>
      </c>
      <c r="G84" s="18">
        <f>포항시남구!G85+포항시북구!G85</f>
        <v>70</v>
      </c>
      <c r="H84" s="18">
        <f>포항시남구!H85+포항시북구!H85</f>
        <v>2</v>
      </c>
    </row>
    <row r="85" spans="1:8" ht="13.5">
      <c r="A85" s="195"/>
      <c r="B85" s="172"/>
      <c r="C85" s="172"/>
      <c r="D85" s="2" t="s">
        <v>93</v>
      </c>
      <c r="E85" s="18">
        <f>포항시남구!E86+포항시북구!E86</f>
        <v>19</v>
      </c>
      <c r="F85" s="18">
        <f>포항시남구!F86+포항시북구!F86</f>
        <v>1</v>
      </c>
      <c r="G85" s="18">
        <f>포항시남구!G86+포항시북구!G86</f>
        <v>4</v>
      </c>
      <c r="H85" s="18">
        <f>포항시남구!H86+포항시북구!H86</f>
        <v>14</v>
      </c>
    </row>
    <row r="86" spans="1:8" ht="13.5">
      <c r="A86" s="195"/>
      <c r="B86" s="172" t="s">
        <v>95</v>
      </c>
      <c r="C86" s="172"/>
      <c r="D86" s="7" t="s">
        <v>219</v>
      </c>
      <c r="E86" s="8">
        <f>포항시남구!E87+포항시북구!E87</f>
        <v>7532</v>
      </c>
      <c r="F86" s="8">
        <f>포항시남구!F87+포항시북구!F87</f>
        <v>24</v>
      </c>
      <c r="G86" s="8">
        <f>포항시남구!G87+포항시북구!G87</f>
        <v>7370</v>
      </c>
      <c r="H86" s="8">
        <f>포항시남구!H87+포항시북구!H87</f>
        <v>138</v>
      </c>
    </row>
    <row r="87" spans="1:8" ht="13.5">
      <c r="A87" s="195"/>
      <c r="B87" s="172"/>
      <c r="C87" s="172"/>
      <c r="D87" s="2" t="s">
        <v>87</v>
      </c>
      <c r="E87" s="18">
        <f>포항시남구!E88+포항시북구!E88</f>
        <v>7465</v>
      </c>
      <c r="F87" s="18">
        <f>포항시남구!F88+포항시북구!F88</f>
        <v>24</v>
      </c>
      <c r="G87" s="18">
        <f>포항시남구!G88+포항시북구!G88</f>
        <v>7304</v>
      </c>
      <c r="H87" s="18">
        <f>포항시남구!H88+포항시북구!H88</f>
        <v>137</v>
      </c>
    </row>
    <row r="88" spans="1:8" ht="13.5">
      <c r="A88" s="195"/>
      <c r="B88" s="172"/>
      <c r="C88" s="172"/>
      <c r="D88" s="2" t="s">
        <v>89</v>
      </c>
      <c r="E88" s="18">
        <f>포항시남구!E89+포항시북구!E89</f>
        <v>66</v>
      </c>
      <c r="F88" s="18">
        <f>포항시남구!F89+포항시북구!F89</f>
        <v>0</v>
      </c>
      <c r="G88" s="18">
        <f>포항시남구!G89+포항시북구!G89</f>
        <v>66</v>
      </c>
      <c r="H88" s="18">
        <f>포항시남구!H89+포항시북구!H89</f>
        <v>0</v>
      </c>
    </row>
    <row r="89" spans="1:8" ht="13.5">
      <c r="A89" s="195"/>
      <c r="B89" s="172"/>
      <c r="C89" s="172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95"/>
      <c r="B90" s="172" t="s">
        <v>97</v>
      </c>
      <c r="C90" s="172"/>
      <c r="D90" s="7" t="s">
        <v>219</v>
      </c>
      <c r="E90" s="8">
        <f>포항시남구!E91+포항시북구!E91</f>
        <v>6565</v>
      </c>
      <c r="F90" s="8">
        <f>포항시남구!F91+포항시북구!F91</f>
        <v>134</v>
      </c>
      <c r="G90" s="8">
        <f>포항시남구!G91+포항시북구!G91</f>
        <v>3236</v>
      </c>
      <c r="H90" s="8">
        <f>포항시남구!H91+포항시북구!H91</f>
        <v>3195</v>
      </c>
    </row>
    <row r="91" spans="1:8" ht="13.5">
      <c r="A91" s="195"/>
      <c r="B91" s="172"/>
      <c r="C91" s="172"/>
      <c r="D91" s="3" t="s">
        <v>155</v>
      </c>
      <c r="E91" s="18">
        <f>포항시남구!E92+포항시북구!E92</f>
        <v>275</v>
      </c>
      <c r="F91" s="18">
        <f>포항시남구!F92+포항시북구!F92</f>
        <v>29</v>
      </c>
      <c r="G91" s="18">
        <f>포항시남구!G92+포항시북구!G92</f>
        <v>219</v>
      </c>
      <c r="H91" s="18">
        <f>포항시남구!H92+포항시북구!H92</f>
        <v>27</v>
      </c>
    </row>
    <row r="92" spans="1:8" ht="13.5">
      <c r="A92" s="195"/>
      <c r="B92" s="172"/>
      <c r="C92" s="172"/>
      <c r="D92" s="3" t="s">
        <v>156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95"/>
      <c r="B93" s="172"/>
      <c r="C93" s="172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195"/>
      <c r="B94" s="172"/>
      <c r="C94" s="172"/>
      <c r="D94" s="3" t="s">
        <v>158</v>
      </c>
      <c r="E94" s="18">
        <f>포항시남구!E95+포항시북구!E95</f>
        <v>40</v>
      </c>
      <c r="F94" s="18">
        <f>포항시남구!F95+포항시북구!F95</f>
        <v>28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195"/>
      <c r="B95" s="172"/>
      <c r="C95" s="172"/>
      <c r="D95" s="3" t="s">
        <v>159</v>
      </c>
      <c r="E95" s="18">
        <f>포항시남구!E96+포항시북구!E96</f>
        <v>889</v>
      </c>
      <c r="F95" s="18">
        <f>포항시남구!F96+포항시북구!F96</f>
        <v>1</v>
      </c>
      <c r="G95" s="18">
        <f>포항시남구!G96+포항시북구!G96</f>
        <v>865</v>
      </c>
      <c r="H95" s="18">
        <f>포항시남구!H96+포항시북구!H96</f>
        <v>23</v>
      </c>
    </row>
    <row r="96" spans="1:8" ht="13.5">
      <c r="A96" s="195"/>
      <c r="B96" s="172"/>
      <c r="C96" s="172"/>
      <c r="D96" s="3" t="s">
        <v>160</v>
      </c>
      <c r="E96" s="18">
        <f>포항시남구!E97+포항시북구!E97</f>
        <v>30</v>
      </c>
      <c r="F96" s="18">
        <f>포항시남구!F97+포항시북구!F97</f>
        <v>0</v>
      </c>
      <c r="G96" s="18">
        <f>포항시남구!G97+포항시북구!G97</f>
        <v>10</v>
      </c>
      <c r="H96" s="18">
        <f>포항시남구!H97+포항시북구!H97</f>
        <v>20</v>
      </c>
    </row>
    <row r="97" spans="1:8" ht="13.5">
      <c r="A97" s="195"/>
      <c r="B97" s="172"/>
      <c r="C97" s="172"/>
      <c r="D97" s="332" t="s">
        <v>161</v>
      </c>
      <c r="E97" s="331">
        <f>포항시남구!E98+포항시북구!E98</f>
        <v>168</v>
      </c>
      <c r="F97" s="331">
        <f>포항시남구!F98+포항시북구!F98</f>
        <v>0</v>
      </c>
      <c r="G97" s="331">
        <f>포항시남구!G98+포항시북구!G98</f>
        <v>165</v>
      </c>
      <c r="H97" s="331">
        <f>포항시남구!H98+포항시북구!H98</f>
        <v>3</v>
      </c>
    </row>
    <row r="98" spans="1:8" ht="13.5">
      <c r="A98" s="195"/>
      <c r="B98" s="172"/>
      <c r="C98" s="172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95"/>
      <c r="B99" s="172"/>
      <c r="C99" s="172"/>
      <c r="D99" s="3" t="s">
        <v>163</v>
      </c>
      <c r="E99" s="18">
        <f>포항시남구!E100+포항시북구!E100</f>
        <v>153</v>
      </c>
      <c r="F99" s="18">
        <f>포항시남구!F100+포항시북구!F100</f>
        <v>0</v>
      </c>
      <c r="G99" s="18">
        <f>포항시남구!G100+포항시북구!G100</f>
        <v>152</v>
      </c>
      <c r="H99" s="18">
        <f>포항시남구!H100+포항시북구!H100</f>
        <v>1</v>
      </c>
    </row>
    <row r="100" spans="1:8" ht="13.5">
      <c r="A100" s="195"/>
      <c r="B100" s="172"/>
      <c r="C100" s="172"/>
      <c r="D100" s="3" t="s">
        <v>164</v>
      </c>
      <c r="E100" s="18">
        <f>포항시남구!E101+포항시북구!E101</f>
        <v>15</v>
      </c>
      <c r="F100" s="18">
        <f>포항시남구!F101+포항시북구!F101</f>
        <v>0</v>
      </c>
      <c r="G100" s="18">
        <f>포항시남구!G101+포항시북구!G101</f>
        <v>13</v>
      </c>
      <c r="H100" s="18">
        <f>포항시남구!H101+포항시북구!H101</f>
        <v>2</v>
      </c>
    </row>
    <row r="101" spans="1:8" ht="13.5">
      <c r="A101" s="195"/>
      <c r="B101" s="172"/>
      <c r="C101" s="172"/>
      <c r="D101" s="332" t="s">
        <v>165</v>
      </c>
      <c r="E101" s="331">
        <f>포항시남구!E102+포항시북구!E102</f>
        <v>91</v>
      </c>
      <c r="F101" s="331">
        <f>포항시남구!F102+포항시북구!F102</f>
        <v>2</v>
      </c>
      <c r="G101" s="331">
        <f>포항시남구!G102+포항시북구!G102</f>
        <v>81</v>
      </c>
      <c r="H101" s="331">
        <f>포항시남구!H102+포항시북구!H102</f>
        <v>8</v>
      </c>
    </row>
    <row r="102" spans="1:10" ht="13.5">
      <c r="A102" s="195"/>
      <c r="B102" s="172"/>
      <c r="C102" s="172"/>
      <c r="D102" s="326" t="s">
        <v>299</v>
      </c>
      <c r="E102" s="18">
        <f>포항시남구!E103+포항시북구!E103</f>
        <v>1</v>
      </c>
      <c r="F102" s="18">
        <f>포항시남구!F103+포항시북구!F103</f>
        <v>0</v>
      </c>
      <c r="G102" s="18">
        <f>포항시남구!G103+포항시북구!G103</f>
        <v>1</v>
      </c>
      <c r="H102" s="18">
        <f>포항시남구!H103+포항시북구!H103</f>
        <v>0</v>
      </c>
      <c r="I102" s="325"/>
      <c r="J102" s="325"/>
    </row>
    <row r="103" spans="1:8" ht="13.5">
      <c r="A103" s="195"/>
      <c r="B103" s="172"/>
      <c r="C103" s="172"/>
      <c r="D103" s="3" t="s">
        <v>166</v>
      </c>
      <c r="E103" s="18">
        <f>포항시남구!E104+포항시북구!E104</f>
        <v>1</v>
      </c>
      <c r="F103" s="18">
        <f>포항시남구!F104+포항시북구!F104</f>
        <v>0</v>
      </c>
      <c r="G103" s="18">
        <f>포항시남구!G104+포항시북구!G104</f>
        <v>1</v>
      </c>
      <c r="H103" s="18">
        <f>포항시남구!H104+포항시북구!H104</f>
        <v>0</v>
      </c>
    </row>
    <row r="104" spans="1:8" ht="13.5">
      <c r="A104" s="195"/>
      <c r="B104" s="172"/>
      <c r="C104" s="172"/>
      <c r="D104" s="2" t="s">
        <v>259</v>
      </c>
      <c r="E104" s="18">
        <f>포항시남구!E105+포항시북구!E105</f>
        <v>1</v>
      </c>
      <c r="F104" s="18">
        <f>포항시남구!F105+포항시북구!F105</f>
        <v>0</v>
      </c>
      <c r="G104" s="18">
        <f>포항시남구!G105+포항시북구!G105</f>
        <v>1</v>
      </c>
      <c r="H104" s="18">
        <f>포항시남구!H105+포항시북구!H105</f>
        <v>0</v>
      </c>
    </row>
    <row r="105" spans="1:8" ht="13.5">
      <c r="A105" s="195"/>
      <c r="B105" s="172"/>
      <c r="C105" s="172"/>
      <c r="D105" s="3" t="s">
        <v>164</v>
      </c>
      <c r="E105" s="18">
        <f>포항시남구!E106+포항시북구!E106</f>
        <v>88</v>
      </c>
      <c r="F105" s="18">
        <f>포항시남구!F106+포항시북구!F106</f>
        <v>2</v>
      </c>
      <c r="G105" s="18">
        <f>포항시남구!G106+포항시북구!G106</f>
        <v>78</v>
      </c>
      <c r="H105" s="18">
        <f>포항시남구!H106+포항시북구!H106</f>
        <v>8</v>
      </c>
    </row>
    <row r="106" spans="1:8" ht="13.5">
      <c r="A106" s="195"/>
      <c r="B106" s="172"/>
      <c r="C106" s="172"/>
      <c r="D106" s="332" t="s">
        <v>167</v>
      </c>
      <c r="E106" s="331">
        <f>포항시남구!E107+포항시북구!E107</f>
        <v>3121</v>
      </c>
      <c r="F106" s="331">
        <f>포항시남구!F107+포항시북구!F107</f>
        <v>11</v>
      </c>
      <c r="G106" s="331">
        <f>포항시남구!G107+포항시북구!G107</f>
        <v>270</v>
      </c>
      <c r="H106" s="331">
        <f>포항시남구!H107+포항시북구!H107</f>
        <v>2840</v>
      </c>
    </row>
    <row r="107" spans="1:8" ht="13.5">
      <c r="A107" s="195"/>
      <c r="B107" s="172"/>
      <c r="C107" s="172"/>
      <c r="D107" s="3" t="s">
        <v>168</v>
      </c>
      <c r="E107" s="18">
        <f>포항시남구!E108+포항시북구!E108</f>
        <v>118</v>
      </c>
      <c r="F107" s="18">
        <f>포항시남구!F108+포항시북구!F108</f>
        <v>0</v>
      </c>
      <c r="G107" s="18">
        <f>포항시남구!G108+포항시북구!G108</f>
        <v>16</v>
      </c>
      <c r="H107" s="18">
        <f>포항시남구!H108+포항시북구!H108</f>
        <v>102</v>
      </c>
    </row>
    <row r="108" spans="1:8" ht="13.5">
      <c r="A108" s="195"/>
      <c r="B108" s="172"/>
      <c r="C108" s="172"/>
      <c r="D108" s="3" t="s">
        <v>169</v>
      </c>
      <c r="E108" s="18">
        <f>포항시남구!E109+포항시북구!E109</f>
        <v>129</v>
      </c>
      <c r="F108" s="18">
        <f>포항시남구!F109+포항시북구!F109</f>
        <v>1</v>
      </c>
      <c r="G108" s="18">
        <f>포항시남구!G109+포항시북구!G109</f>
        <v>15</v>
      </c>
      <c r="H108" s="18">
        <f>포항시남구!H109+포항시북구!H109</f>
        <v>113</v>
      </c>
    </row>
    <row r="109" spans="1:8" ht="13.5">
      <c r="A109" s="195"/>
      <c r="B109" s="172"/>
      <c r="C109" s="172"/>
      <c r="D109" s="3" t="s">
        <v>170</v>
      </c>
      <c r="E109" s="18">
        <f>포항시남구!E110+포항시북구!E110</f>
        <v>1550</v>
      </c>
      <c r="F109" s="18">
        <f>포항시남구!F110+포항시북구!F110</f>
        <v>0</v>
      </c>
      <c r="G109" s="18">
        <f>포항시남구!G110+포항시북구!G110</f>
        <v>45</v>
      </c>
      <c r="H109" s="18">
        <f>포항시남구!H110+포항시북구!H110</f>
        <v>1505</v>
      </c>
    </row>
    <row r="110" spans="1:8" ht="13.5">
      <c r="A110" s="195"/>
      <c r="B110" s="172"/>
      <c r="C110" s="172"/>
      <c r="D110" s="3" t="s">
        <v>171</v>
      </c>
      <c r="E110" s="18">
        <f>포항시남구!E111+포항시북구!E111</f>
        <v>823</v>
      </c>
      <c r="F110" s="18">
        <f>포항시남구!F111+포항시북구!F111</f>
        <v>0</v>
      </c>
      <c r="G110" s="18">
        <f>포항시남구!G111+포항시북구!G111</f>
        <v>16</v>
      </c>
      <c r="H110" s="18">
        <f>포항시남구!H111+포항시북구!H111</f>
        <v>807</v>
      </c>
    </row>
    <row r="111" spans="1:8" ht="13.5">
      <c r="A111" s="195"/>
      <c r="B111" s="172"/>
      <c r="C111" s="172"/>
      <c r="D111" s="3" t="s">
        <v>164</v>
      </c>
      <c r="E111" s="18">
        <f>포항시남구!E112+포항시북구!E112</f>
        <v>501</v>
      </c>
      <c r="F111" s="18">
        <f>포항시남구!F112+포항시북구!F112</f>
        <v>10</v>
      </c>
      <c r="G111" s="18">
        <f>포항시남구!G112+포항시북구!G112</f>
        <v>178</v>
      </c>
      <c r="H111" s="18">
        <f>포항시남구!H112+포항시북구!H112</f>
        <v>313</v>
      </c>
    </row>
    <row r="112" spans="1:8" ht="13.5">
      <c r="A112" s="196"/>
      <c r="B112" s="172"/>
      <c r="C112" s="172"/>
      <c r="D112" s="92" t="s">
        <v>238</v>
      </c>
      <c r="E112" s="18">
        <f>포항시남구!E113+포항시북구!E113</f>
        <v>1893</v>
      </c>
      <c r="F112" s="18">
        <f>포항시남구!F113+포항시북구!F113</f>
        <v>55</v>
      </c>
      <c r="G112" s="18">
        <f>포항시남구!G113+포항시북구!G113</f>
        <v>1566</v>
      </c>
      <c r="H112" s="18">
        <f>포항시남구!H113+포항시북구!H113</f>
        <v>272</v>
      </c>
    </row>
    <row r="113" spans="1:8" ht="18" customHeight="1">
      <c r="A113" s="190" t="s">
        <v>99</v>
      </c>
      <c r="B113" s="190"/>
      <c r="C113" s="190"/>
      <c r="D113" s="53" t="s">
        <v>216</v>
      </c>
      <c r="E113" s="54">
        <f>포항시남구!E114+포항시북구!E114</f>
        <v>2216</v>
      </c>
      <c r="F113" s="54">
        <f>포항시남구!F114+포항시북구!F114</f>
        <v>19</v>
      </c>
      <c r="G113" s="54">
        <f>포항시남구!G114+포항시북구!G114</f>
        <v>259</v>
      </c>
      <c r="H113" s="54">
        <f>포항시남구!H114+포항시북구!H114</f>
        <v>1938</v>
      </c>
    </row>
    <row r="114" spans="1:8" ht="14.25" customHeight="1">
      <c r="A114" s="181"/>
      <c r="B114" s="184" t="s">
        <v>100</v>
      </c>
      <c r="C114" s="185"/>
      <c r="D114" s="51" t="s">
        <v>219</v>
      </c>
      <c r="E114" s="52">
        <f>포항시남구!E115+포항시북구!E115</f>
        <v>121</v>
      </c>
      <c r="F114" s="52">
        <f>포항시남구!F115+포항시북구!F115</f>
        <v>0</v>
      </c>
      <c r="G114" s="52">
        <f>포항시남구!G115+포항시북구!G115</f>
        <v>80</v>
      </c>
      <c r="H114" s="52">
        <f>포항시남구!H115+포항시북구!H115</f>
        <v>41</v>
      </c>
    </row>
    <row r="115" spans="1:8" ht="14.25" customHeight="1">
      <c r="A115" s="182"/>
      <c r="B115" s="186"/>
      <c r="C115" s="187"/>
      <c r="D115" s="3" t="s">
        <v>172</v>
      </c>
      <c r="E115" s="18">
        <f>포항시남구!E116+포항시북구!E116</f>
        <v>120</v>
      </c>
      <c r="F115" s="18">
        <f>포항시남구!F116+포항시북구!F116</f>
        <v>0</v>
      </c>
      <c r="G115" s="18">
        <f>포항시남구!G116+포항시북구!G116</f>
        <v>80</v>
      </c>
      <c r="H115" s="18">
        <f>포항시남구!H116+포항시북구!H116</f>
        <v>40</v>
      </c>
    </row>
    <row r="116" spans="1:8" ht="14.25" customHeight="1">
      <c r="A116" s="182"/>
      <c r="B116" s="188"/>
      <c r="C116" s="189"/>
      <c r="D116" s="2" t="s">
        <v>260</v>
      </c>
      <c r="E116" s="18">
        <f>포항시남구!E117+포항시북구!E117</f>
        <v>1</v>
      </c>
      <c r="F116" s="18"/>
      <c r="G116" s="18"/>
      <c r="H116" s="18"/>
    </row>
    <row r="117" spans="1:8" ht="13.5">
      <c r="A117" s="182"/>
      <c r="B117" s="172" t="s">
        <v>101</v>
      </c>
      <c r="C117" s="172"/>
      <c r="D117" s="51" t="s">
        <v>219</v>
      </c>
      <c r="E117" s="52">
        <f>포항시남구!E118+포항시북구!E118</f>
        <v>1869</v>
      </c>
      <c r="F117" s="52">
        <f>포항시남구!F118+포항시북구!F118</f>
        <v>1</v>
      </c>
      <c r="G117" s="52">
        <f>포항시남구!G118+포항시북구!G118</f>
        <v>115</v>
      </c>
      <c r="H117" s="52">
        <f>포항시남구!H118+포항시북구!H118</f>
        <v>1753</v>
      </c>
    </row>
    <row r="118" spans="1:8" ht="13.5">
      <c r="A118" s="182"/>
      <c r="B118" s="172"/>
      <c r="C118" s="172"/>
      <c r="D118" s="3" t="s">
        <v>172</v>
      </c>
      <c r="E118" s="18">
        <f>포항시남구!E119+포항시북구!E119</f>
        <v>23</v>
      </c>
      <c r="F118" s="18">
        <f>포항시남구!F119+포항시북구!F119</f>
        <v>0</v>
      </c>
      <c r="G118" s="18">
        <f>포항시남구!G119+포항시북구!G119</f>
        <v>5</v>
      </c>
      <c r="H118" s="18">
        <f>포항시남구!H119+포항시북구!H119</f>
        <v>18</v>
      </c>
    </row>
    <row r="119" spans="1:8" ht="13.5">
      <c r="A119" s="182"/>
      <c r="B119" s="172"/>
      <c r="C119" s="172"/>
      <c r="D119" s="3" t="s">
        <v>173</v>
      </c>
      <c r="E119" s="18">
        <f>포항시남구!E120+포항시북구!E120</f>
        <v>3</v>
      </c>
      <c r="F119" s="18">
        <f>포항시남구!F120+포항시북구!F120</f>
        <v>0</v>
      </c>
      <c r="G119" s="18">
        <f>포항시남구!G120+포항시북구!G120</f>
        <v>1</v>
      </c>
      <c r="H119" s="18">
        <f>포항시남구!H120+포항시북구!H120</f>
        <v>2</v>
      </c>
    </row>
    <row r="120" spans="1:8" ht="13.5">
      <c r="A120" s="182"/>
      <c r="B120" s="172"/>
      <c r="C120" s="172"/>
      <c r="D120" s="3" t="s">
        <v>174</v>
      </c>
      <c r="E120" s="18">
        <f>포항시남구!E121+포항시북구!E121</f>
        <v>1843</v>
      </c>
      <c r="F120" s="18">
        <f>포항시남구!F121+포항시북구!F121</f>
        <v>1</v>
      </c>
      <c r="G120" s="18">
        <f>포항시남구!G121+포항시북구!G121</f>
        <v>109</v>
      </c>
      <c r="H120" s="18">
        <f>포항시남구!H121+포항시북구!H121</f>
        <v>1733</v>
      </c>
    </row>
    <row r="121" spans="1:8" ht="13.5">
      <c r="A121" s="182"/>
      <c r="B121" s="172" t="s">
        <v>102</v>
      </c>
      <c r="C121" s="172"/>
      <c r="D121" s="51" t="s">
        <v>219</v>
      </c>
      <c r="E121" s="52">
        <f>포항시남구!E122+포항시북구!E122</f>
        <v>226</v>
      </c>
      <c r="F121" s="52">
        <f>포항시남구!F122+포항시북구!F122</f>
        <v>18</v>
      </c>
      <c r="G121" s="52">
        <f>포항시남구!G122+포항시북구!G122</f>
        <v>64</v>
      </c>
      <c r="H121" s="52">
        <f>포항시남구!H122+포항시북구!H122</f>
        <v>144</v>
      </c>
    </row>
    <row r="122" spans="1:8" ht="13.5">
      <c r="A122" s="182"/>
      <c r="B122" s="172"/>
      <c r="C122" s="172"/>
      <c r="D122" s="2" t="s">
        <v>103</v>
      </c>
      <c r="E122" s="18">
        <f>포항시남구!E123+포항시북구!E123</f>
        <v>96</v>
      </c>
      <c r="F122" s="18">
        <f>포항시남구!F123+포항시북구!F123</f>
        <v>0</v>
      </c>
      <c r="G122" s="18">
        <f>포항시남구!G123+포항시북구!G123</f>
        <v>38</v>
      </c>
      <c r="H122" s="18">
        <f>포항시남구!H123+포항시북구!H123</f>
        <v>58</v>
      </c>
    </row>
    <row r="123" spans="1:8" ht="13.5">
      <c r="A123" s="182"/>
      <c r="B123" s="172"/>
      <c r="C123" s="172"/>
      <c r="D123" s="2" t="s">
        <v>104</v>
      </c>
      <c r="E123" s="18">
        <f>포항시남구!E124+포항시북구!E124</f>
        <v>7</v>
      </c>
      <c r="F123" s="18">
        <f>포항시남구!F124+포항시북구!F124</f>
        <v>4</v>
      </c>
      <c r="G123" s="18">
        <f>포항시남구!G124+포항시북구!G124</f>
        <v>2</v>
      </c>
      <c r="H123" s="18">
        <f>포항시남구!H124+포항시북구!H124</f>
        <v>1</v>
      </c>
    </row>
    <row r="124" spans="1:8" ht="13.5">
      <c r="A124" s="182"/>
      <c r="B124" s="172"/>
      <c r="C124" s="172"/>
      <c r="D124" s="2" t="s">
        <v>257</v>
      </c>
      <c r="E124" s="18">
        <f>포항시남구!E125+포항시북구!E125</f>
        <v>10</v>
      </c>
      <c r="F124" s="18">
        <f>포항시남구!F125+포항시북구!F125</f>
        <v>5</v>
      </c>
      <c r="G124" s="18">
        <f>포항시남구!G125+포항시북구!G125</f>
        <v>4</v>
      </c>
      <c r="H124" s="18">
        <f>포항시남구!H125+포항시북구!H125</f>
        <v>1</v>
      </c>
    </row>
    <row r="125" spans="1:8" ht="13.5">
      <c r="A125" s="183"/>
      <c r="B125" s="172"/>
      <c r="C125" s="172"/>
      <c r="D125" s="2" t="s">
        <v>98</v>
      </c>
      <c r="E125" s="18">
        <f>포항시남구!E126+포항시북구!E126</f>
        <v>113</v>
      </c>
      <c r="F125" s="18">
        <f>포항시남구!F126+포항시북구!F126</f>
        <v>9</v>
      </c>
      <c r="G125" s="18">
        <f>포항시남구!G126+포항시북구!G126</f>
        <v>20</v>
      </c>
      <c r="H125" s="18">
        <f>포항시남구!H126+포항시북구!H126</f>
        <v>84</v>
      </c>
    </row>
  </sheetData>
  <sheetProtection/>
  <mergeCells count="29"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  <mergeCell ref="A114:A125"/>
    <mergeCell ref="B117:C120"/>
    <mergeCell ref="B121:C125"/>
    <mergeCell ref="B114:C116"/>
    <mergeCell ref="A113:C113"/>
    <mergeCell ref="A51:A69"/>
    <mergeCell ref="B90:C112"/>
    <mergeCell ref="A71:A112"/>
    <mergeCell ref="B73:C80"/>
    <mergeCell ref="A70:C70"/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7" sqref="F7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6640625" style="82" customWidth="1"/>
    <col min="5" max="5" width="11.6640625" style="83" customWidth="1"/>
    <col min="6" max="6" width="7.77734375" style="83" customWidth="1"/>
    <col min="7" max="7" width="9.77734375" style="83" customWidth="1"/>
    <col min="8" max="8" width="9.10546875" style="83" customWidth="1"/>
    <col min="9" max="16384" width="8.88671875" style="77" customWidth="1"/>
  </cols>
  <sheetData>
    <row r="1" spans="1:8" ht="22.5">
      <c r="A1" s="212" t="s">
        <v>288</v>
      </c>
      <c r="B1" s="213"/>
      <c r="C1" s="213"/>
      <c r="D1" s="213"/>
      <c r="E1" s="213"/>
      <c r="F1" s="213"/>
      <c r="G1" s="213"/>
      <c r="H1" s="214"/>
    </row>
    <row r="2" spans="1:8" ht="13.5">
      <c r="A2" s="215" t="s">
        <v>213</v>
      </c>
      <c r="B2" s="216"/>
      <c r="C2" s="216"/>
      <c r="D2" s="216"/>
      <c r="E2" s="93" t="s">
        <v>42</v>
      </c>
      <c r="F2" s="93" t="s">
        <v>235</v>
      </c>
      <c r="G2" s="93" t="s">
        <v>43</v>
      </c>
      <c r="H2" s="107" t="s">
        <v>44</v>
      </c>
    </row>
    <row r="3" spans="1:8" ht="13.5">
      <c r="A3" s="217" t="s">
        <v>214</v>
      </c>
      <c r="B3" s="218"/>
      <c r="C3" s="218"/>
      <c r="D3" s="218"/>
      <c r="E3" s="109">
        <f>SUM(F3:H3)</f>
        <v>117968</v>
      </c>
      <c r="F3" s="109">
        <f>F4+F51+F71+F114</f>
        <v>332</v>
      </c>
      <c r="G3" s="109">
        <f>G4+G51+G71+G114</f>
        <v>108603</v>
      </c>
      <c r="H3" s="122">
        <f>H4+H51+H71+H114</f>
        <v>9033</v>
      </c>
    </row>
    <row r="4" spans="1:8" ht="13.5">
      <c r="A4" s="219" t="s">
        <v>45</v>
      </c>
      <c r="B4" s="220"/>
      <c r="C4" s="220"/>
      <c r="D4" s="78" t="s">
        <v>215</v>
      </c>
      <c r="E4" s="111">
        <f>SUM(F4:H4)</f>
        <v>89637</v>
      </c>
      <c r="F4" s="124">
        <f>F5+F31+F36+F43</f>
        <v>110</v>
      </c>
      <c r="G4" s="124">
        <f>G5+G31+G36+G43</f>
        <v>87849</v>
      </c>
      <c r="H4" s="125">
        <f>H5+H31+H36+H43</f>
        <v>1678</v>
      </c>
    </row>
    <row r="5" spans="1:8" ht="13.5">
      <c r="A5" s="221"/>
      <c r="B5" s="222" t="s">
        <v>46</v>
      </c>
      <c r="C5" s="222"/>
      <c r="D5" s="79" t="s">
        <v>218</v>
      </c>
      <c r="E5" s="112">
        <f>SUM(F5:H5)</f>
        <v>68620</v>
      </c>
      <c r="F5" s="126">
        <f>F6+F19</f>
        <v>80</v>
      </c>
      <c r="G5" s="126">
        <f>G6+G19</f>
        <v>66912</v>
      </c>
      <c r="H5" s="127">
        <f>H6+H19</f>
        <v>1628</v>
      </c>
    </row>
    <row r="6" spans="1:8" ht="13.5">
      <c r="A6" s="221"/>
      <c r="B6" s="198"/>
      <c r="C6" s="198" t="s">
        <v>48</v>
      </c>
      <c r="D6" s="86" t="s">
        <v>218</v>
      </c>
      <c r="E6" s="114">
        <f>SUM(F6:H6)</f>
        <v>66647</v>
      </c>
      <c r="F6" s="128">
        <f>SUM(F7:F18)</f>
        <v>79</v>
      </c>
      <c r="G6" s="128">
        <f>SUM(G7:G18)</f>
        <v>64965</v>
      </c>
      <c r="H6" s="129">
        <f>SUM(H7:H18)</f>
        <v>1603</v>
      </c>
    </row>
    <row r="7" spans="1:8" ht="13.5">
      <c r="A7" s="221"/>
      <c r="B7" s="198"/>
      <c r="C7" s="198"/>
      <c r="D7" s="75" t="s">
        <v>6</v>
      </c>
      <c r="E7" s="114">
        <f aca="true" t="shared" si="0" ref="E7:E18">SUM(F7:H7)</f>
        <v>4274</v>
      </c>
      <c r="F7" s="130">
        <v>0</v>
      </c>
      <c r="G7" s="130">
        <v>4274</v>
      </c>
      <c r="H7" s="131">
        <v>0</v>
      </c>
    </row>
    <row r="8" spans="1:8" ht="13.5">
      <c r="A8" s="221"/>
      <c r="B8" s="198"/>
      <c r="C8" s="198"/>
      <c r="D8" s="75" t="s">
        <v>50</v>
      </c>
      <c r="E8" s="114">
        <f t="shared" si="0"/>
        <v>7344</v>
      </c>
      <c r="F8" s="130">
        <v>16</v>
      </c>
      <c r="G8" s="130">
        <v>7305</v>
      </c>
      <c r="H8" s="131">
        <v>23</v>
      </c>
    </row>
    <row r="9" spans="1:8" ht="13.5">
      <c r="A9" s="221"/>
      <c r="B9" s="198"/>
      <c r="C9" s="198"/>
      <c r="D9" s="75" t="s">
        <v>51</v>
      </c>
      <c r="E9" s="114">
        <f t="shared" si="0"/>
        <v>9102</v>
      </c>
      <c r="F9" s="130">
        <v>13</v>
      </c>
      <c r="G9" s="130">
        <v>9086</v>
      </c>
      <c r="H9" s="131">
        <v>3</v>
      </c>
    </row>
    <row r="10" spans="1:8" ht="13.5">
      <c r="A10" s="221"/>
      <c r="B10" s="198"/>
      <c r="C10" s="198"/>
      <c r="D10" s="75" t="s">
        <v>52</v>
      </c>
      <c r="E10" s="114">
        <f t="shared" si="0"/>
        <v>33936</v>
      </c>
      <c r="F10" s="130">
        <v>34</v>
      </c>
      <c r="G10" s="130">
        <v>32668</v>
      </c>
      <c r="H10" s="131">
        <v>1234</v>
      </c>
    </row>
    <row r="11" spans="1:8" ht="13.5">
      <c r="A11" s="221"/>
      <c r="B11" s="198"/>
      <c r="C11" s="198"/>
      <c r="D11" s="75" t="s">
        <v>53</v>
      </c>
      <c r="E11" s="114">
        <f t="shared" si="0"/>
        <v>3571</v>
      </c>
      <c r="F11" s="130">
        <v>1</v>
      </c>
      <c r="G11" s="130">
        <v>3565</v>
      </c>
      <c r="H11" s="131">
        <v>5</v>
      </c>
    </row>
    <row r="12" spans="1:8" ht="13.5">
      <c r="A12" s="221"/>
      <c r="B12" s="198"/>
      <c r="C12" s="198"/>
      <c r="D12" s="75" t="s">
        <v>54</v>
      </c>
      <c r="E12" s="114">
        <f t="shared" si="0"/>
        <v>5647</v>
      </c>
      <c r="F12" s="130">
        <v>2</v>
      </c>
      <c r="G12" s="130">
        <v>5353</v>
      </c>
      <c r="H12" s="131">
        <v>292</v>
      </c>
    </row>
    <row r="13" spans="1:8" ht="13.5">
      <c r="A13" s="221"/>
      <c r="B13" s="198"/>
      <c r="C13" s="198"/>
      <c r="D13" s="75" t="s">
        <v>55</v>
      </c>
      <c r="E13" s="114">
        <f t="shared" si="0"/>
        <v>2040</v>
      </c>
      <c r="F13" s="130">
        <v>0</v>
      </c>
      <c r="G13" s="130">
        <v>2010</v>
      </c>
      <c r="H13" s="131">
        <v>30</v>
      </c>
    </row>
    <row r="14" spans="1:8" ht="13.5">
      <c r="A14" s="221"/>
      <c r="B14" s="198"/>
      <c r="C14" s="198"/>
      <c r="D14" s="75" t="s">
        <v>56</v>
      </c>
      <c r="E14" s="114">
        <f t="shared" si="0"/>
        <v>622</v>
      </c>
      <c r="F14" s="130">
        <v>0</v>
      </c>
      <c r="G14" s="130">
        <v>606</v>
      </c>
      <c r="H14" s="131">
        <v>16</v>
      </c>
    </row>
    <row r="15" spans="1:8" ht="13.5">
      <c r="A15" s="221"/>
      <c r="B15" s="198"/>
      <c r="C15" s="198"/>
      <c r="D15" s="75" t="s">
        <v>57</v>
      </c>
      <c r="E15" s="114">
        <f t="shared" si="0"/>
        <v>31</v>
      </c>
      <c r="F15" s="130">
        <v>0</v>
      </c>
      <c r="G15" s="130">
        <v>31</v>
      </c>
      <c r="H15" s="131">
        <v>0</v>
      </c>
    </row>
    <row r="16" spans="1:8" ht="13.5">
      <c r="A16" s="221"/>
      <c r="B16" s="198"/>
      <c r="C16" s="198"/>
      <c r="D16" s="75" t="s">
        <v>58</v>
      </c>
      <c r="E16" s="114">
        <f t="shared" si="0"/>
        <v>36</v>
      </c>
      <c r="F16" s="130">
        <v>0</v>
      </c>
      <c r="G16" s="130">
        <v>36</v>
      </c>
      <c r="H16" s="131">
        <v>0</v>
      </c>
    </row>
    <row r="17" spans="1:8" ht="13.5">
      <c r="A17" s="221"/>
      <c r="B17" s="198"/>
      <c r="C17" s="198"/>
      <c r="D17" s="75" t="s">
        <v>16</v>
      </c>
      <c r="E17" s="114">
        <f>SUM(F17:H17)</f>
        <v>27</v>
      </c>
      <c r="F17" s="130">
        <v>0</v>
      </c>
      <c r="G17" s="130">
        <v>27</v>
      </c>
      <c r="H17" s="131">
        <v>0</v>
      </c>
    </row>
    <row r="18" spans="1:8" ht="13.5">
      <c r="A18" s="221"/>
      <c r="B18" s="198"/>
      <c r="C18" s="198"/>
      <c r="D18" s="75" t="s">
        <v>263</v>
      </c>
      <c r="E18" s="114">
        <f t="shared" si="0"/>
        <v>17</v>
      </c>
      <c r="F18" s="130">
        <v>13</v>
      </c>
      <c r="G18" s="130">
        <v>4</v>
      </c>
      <c r="H18" s="131">
        <v>0</v>
      </c>
    </row>
    <row r="19" spans="1:8" ht="13.5">
      <c r="A19" s="221"/>
      <c r="B19" s="198"/>
      <c r="C19" s="198" t="s">
        <v>60</v>
      </c>
      <c r="D19" s="86" t="s">
        <v>218</v>
      </c>
      <c r="E19" s="128">
        <f>SUM(F19:H19)</f>
        <v>1973</v>
      </c>
      <c r="F19" s="128">
        <f>SUM(F20:F30)</f>
        <v>1</v>
      </c>
      <c r="G19" s="128">
        <f>SUM(G20:G30)</f>
        <v>1947</v>
      </c>
      <c r="H19" s="128">
        <f>SUM(H20:H30)</f>
        <v>25</v>
      </c>
    </row>
    <row r="20" spans="1:8" ht="13.5">
      <c r="A20" s="221"/>
      <c r="B20" s="198"/>
      <c r="C20" s="198"/>
      <c r="D20" s="75" t="s">
        <v>6</v>
      </c>
      <c r="E20" s="115">
        <f aca="true" t="shared" si="1" ref="E20:E30">SUM(F20:H20)</f>
        <v>3</v>
      </c>
      <c r="F20" s="152">
        <v>0</v>
      </c>
      <c r="G20" s="152">
        <v>3</v>
      </c>
      <c r="H20" s="153">
        <v>0</v>
      </c>
    </row>
    <row r="21" spans="1:8" ht="13.5">
      <c r="A21" s="221"/>
      <c r="B21" s="198"/>
      <c r="C21" s="198"/>
      <c r="D21" s="75" t="s">
        <v>50</v>
      </c>
      <c r="E21" s="115">
        <f t="shared" si="1"/>
        <v>3</v>
      </c>
      <c r="F21" s="130">
        <v>0</v>
      </c>
      <c r="G21" s="130">
        <v>3</v>
      </c>
      <c r="H21" s="131">
        <v>0</v>
      </c>
    </row>
    <row r="22" spans="1:8" ht="13.5">
      <c r="A22" s="221"/>
      <c r="B22" s="198"/>
      <c r="C22" s="198"/>
      <c r="D22" s="75" t="s">
        <v>51</v>
      </c>
      <c r="E22" s="115">
        <f t="shared" si="1"/>
        <v>64</v>
      </c>
      <c r="F22" s="130">
        <v>0</v>
      </c>
      <c r="G22" s="130">
        <v>63</v>
      </c>
      <c r="H22" s="131">
        <v>1</v>
      </c>
    </row>
    <row r="23" spans="1:8" ht="13.5">
      <c r="A23" s="221"/>
      <c r="B23" s="198"/>
      <c r="C23" s="198"/>
      <c r="D23" s="75" t="s">
        <v>52</v>
      </c>
      <c r="E23" s="115">
        <f t="shared" si="1"/>
        <v>766</v>
      </c>
      <c r="F23" s="130">
        <v>1</v>
      </c>
      <c r="G23" s="130">
        <v>749</v>
      </c>
      <c r="H23" s="131">
        <v>16</v>
      </c>
    </row>
    <row r="24" spans="1:8" ht="13.5">
      <c r="A24" s="221"/>
      <c r="B24" s="198"/>
      <c r="C24" s="198"/>
      <c r="D24" s="75" t="s">
        <v>53</v>
      </c>
      <c r="E24" s="115">
        <f t="shared" si="1"/>
        <v>325</v>
      </c>
      <c r="F24" s="130">
        <v>0</v>
      </c>
      <c r="G24" s="130">
        <v>323</v>
      </c>
      <c r="H24" s="131">
        <v>2</v>
      </c>
    </row>
    <row r="25" spans="1:8" ht="13.5">
      <c r="A25" s="221"/>
      <c r="B25" s="198"/>
      <c r="C25" s="198"/>
      <c r="D25" s="75" t="s">
        <v>54</v>
      </c>
      <c r="E25" s="115">
        <f t="shared" si="1"/>
        <v>300</v>
      </c>
      <c r="F25" s="130">
        <v>0</v>
      </c>
      <c r="G25" s="130">
        <v>297</v>
      </c>
      <c r="H25" s="131">
        <v>3</v>
      </c>
    </row>
    <row r="26" spans="1:8" ht="13.5">
      <c r="A26" s="221"/>
      <c r="B26" s="198"/>
      <c r="C26" s="198"/>
      <c r="D26" s="75" t="s">
        <v>55</v>
      </c>
      <c r="E26" s="115">
        <f t="shared" si="1"/>
        <v>289</v>
      </c>
      <c r="F26" s="130">
        <v>0</v>
      </c>
      <c r="G26" s="130">
        <v>286</v>
      </c>
      <c r="H26" s="131">
        <v>3</v>
      </c>
    </row>
    <row r="27" spans="1:8" ht="13.5">
      <c r="A27" s="221"/>
      <c r="B27" s="198"/>
      <c r="C27" s="198"/>
      <c r="D27" s="75" t="s">
        <v>56</v>
      </c>
      <c r="E27" s="115">
        <f t="shared" si="1"/>
        <v>99</v>
      </c>
      <c r="F27" s="130">
        <v>0</v>
      </c>
      <c r="G27" s="130">
        <v>99</v>
      </c>
      <c r="H27" s="131">
        <v>0</v>
      </c>
    </row>
    <row r="28" spans="1:8" ht="13.5">
      <c r="A28" s="221"/>
      <c r="B28" s="198"/>
      <c r="C28" s="198"/>
      <c r="D28" s="75" t="s">
        <v>57</v>
      </c>
      <c r="E28" s="115">
        <f t="shared" si="1"/>
        <v>53</v>
      </c>
      <c r="F28" s="130">
        <v>0</v>
      </c>
      <c r="G28" s="130">
        <v>53</v>
      </c>
      <c r="H28" s="131">
        <v>0</v>
      </c>
    </row>
    <row r="29" spans="1:8" ht="13.5">
      <c r="A29" s="221"/>
      <c r="B29" s="198"/>
      <c r="C29" s="198"/>
      <c r="D29" s="75" t="s">
        <v>58</v>
      </c>
      <c r="E29" s="115">
        <f t="shared" si="1"/>
        <v>44</v>
      </c>
      <c r="F29" s="130">
        <v>0</v>
      </c>
      <c r="G29" s="130">
        <v>44</v>
      </c>
      <c r="H29" s="131">
        <v>0</v>
      </c>
    </row>
    <row r="30" spans="1:8" ht="13.5">
      <c r="A30" s="221"/>
      <c r="B30" s="198"/>
      <c r="C30" s="198"/>
      <c r="D30" s="75" t="s">
        <v>59</v>
      </c>
      <c r="E30" s="115">
        <f t="shared" si="1"/>
        <v>27</v>
      </c>
      <c r="F30" s="130">
        <v>0</v>
      </c>
      <c r="G30" s="130">
        <v>27</v>
      </c>
      <c r="H30" s="131">
        <v>0</v>
      </c>
    </row>
    <row r="31" spans="1:8" ht="13.5">
      <c r="A31" s="221"/>
      <c r="B31" s="206" t="s">
        <v>274</v>
      </c>
      <c r="C31" s="207"/>
      <c r="D31" s="79" t="s">
        <v>219</v>
      </c>
      <c r="E31" s="113">
        <f aca="true" t="shared" si="2" ref="E31:E36">SUM(F31:H31)</f>
        <v>172</v>
      </c>
      <c r="F31" s="126">
        <f>SUM(F32:F35)</f>
        <v>2</v>
      </c>
      <c r="G31" s="126">
        <f>SUM(G32:G35)</f>
        <v>169</v>
      </c>
      <c r="H31" s="127">
        <f>SUM(H32:H35)</f>
        <v>1</v>
      </c>
    </row>
    <row r="32" spans="1:8" ht="13.5">
      <c r="A32" s="221"/>
      <c r="B32" s="208"/>
      <c r="C32" s="209"/>
      <c r="D32" s="75" t="s">
        <v>51</v>
      </c>
      <c r="E32" s="113">
        <f t="shared" si="2"/>
        <v>156</v>
      </c>
      <c r="F32" s="130">
        <v>2</v>
      </c>
      <c r="G32" s="130">
        <v>153</v>
      </c>
      <c r="H32" s="131">
        <v>1</v>
      </c>
    </row>
    <row r="33" spans="1:8" ht="13.5">
      <c r="A33" s="221"/>
      <c r="B33" s="208"/>
      <c r="C33" s="209"/>
      <c r="D33" s="75" t="s">
        <v>53</v>
      </c>
      <c r="E33" s="113">
        <f t="shared" si="2"/>
        <v>14</v>
      </c>
      <c r="F33" s="130">
        <v>0</v>
      </c>
      <c r="G33" s="130">
        <v>14</v>
      </c>
      <c r="H33" s="131">
        <v>0</v>
      </c>
    </row>
    <row r="34" spans="1:8" ht="13.5">
      <c r="A34" s="221"/>
      <c r="B34" s="208"/>
      <c r="C34" s="209"/>
      <c r="D34" s="75" t="s">
        <v>54</v>
      </c>
      <c r="E34" s="113">
        <f t="shared" si="2"/>
        <v>2</v>
      </c>
      <c r="F34" s="130">
        <v>0</v>
      </c>
      <c r="G34" s="130">
        <v>2</v>
      </c>
      <c r="H34" s="131">
        <v>0</v>
      </c>
    </row>
    <row r="35" spans="1:8" ht="13.5">
      <c r="A35" s="221"/>
      <c r="B35" s="210"/>
      <c r="C35" s="211"/>
      <c r="D35" s="75" t="s">
        <v>62</v>
      </c>
      <c r="E35" s="113">
        <f t="shared" si="2"/>
        <v>0</v>
      </c>
      <c r="F35" s="130">
        <v>0</v>
      </c>
      <c r="G35" s="130">
        <v>0</v>
      </c>
      <c r="H35" s="131">
        <v>0</v>
      </c>
    </row>
    <row r="36" spans="1:8" ht="13.5">
      <c r="A36" s="221"/>
      <c r="B36" s="198" t="s">
        <v>264</v>
      </c>
      <c r="C36" s="198"/>
      <c r="D36" s="79" t="s">
        <v>219</v>
      </c>
      <c r="E36" s="112">
        <f t="shared" si="2"/>
        <v>16249</v>
      </c>
      <c r="F36" s="126">
        <f>SUM(F37:F42)</f>
        <v>21</v>
      </c>
      <c r="G36" s="126">
        <f>SUM(G37:G42)</f>
        <v>16186</v>
      </c>
      <c r="H36" s="127">
        <f>SUM(H37:H42)</f>
        <v>42</v>
      </c>
    </row>
    <row r="37" spans="1:8" ht="13.5">
      <c r="A37" s="221"/>
      <c r="B37" s="198"/>
      <c r="C37" s="198"/>
      <c r="D37" s="75" t="s">
        <v>51</v>
      </c>
      <c r="E37" s="112">
        <f aca="true" t="shared" si="3" ref="E37:E42">SUM(F37:H37)</f>
        <v>5</v>
      </c>
      <c r="F37" s="130">
        <v>0</v>
      </c>
      <c r="G37" s="130">
        <v>5</v>
      </c>
      <c r="H37" s="131">
        <v>0</v>
      </c>
    </row>
    <row r="38" spans="1:8" ht="13.5">
      <c r="A38" s="221"/>
      <c r="B38" s="198"/>
      <c r="C38" s="198"/>
      <c r="D38" s="75" t="s">
        <v>52</v>
      </c>
      <c r="E38" s="112">
        <f t="shared" si="3"/>
        <v>10136</v>
      </c>
      <c r="F38" s="130">
        <v>6</v>
      </c>
      <c r="G38" s="130">
        <v>10105</v>
      </c>
      <c r="H38" s="131">
        <v>25</v>
      </c>
    </row>
    <row r="39" spans="1:8" ht="13.5">
      <c r="A39" s="221"/>
      <c r="B39" s="198"/>
      <c r="C39" s="198"/>
      <c r="D39" s="75" t="s">
        <v>53</v>
      </c>
      <c r="E39" s="112">
        <f t="shared" si="3"/>
        <v>3747</v>
      </c>
      <c r="F39" s="130">
        <v>11</v>
      </c>
      <c r="G39" s="130">
        <v>3720</v>
      </c>
      <c r="H39" s="131">
        <v>16</v>
      </c>
    </row>
    <row r="40" spans="1:8" ht="13.5">
      <c r="A40" s="221"/>
      <c r="B40" s="198"/>
      <c r="C40" s="198"/>
      <c r="D40" s="75" t="s">
        <v>54</v>
      </c>
      <c r="E40" s="112">
        <f t="shared" si="3"/>
        <v>2266</v>
      </c>
      <c r="F40" s="130">
        <v>4</v>
      </c>
      <c r="G40" s="130">
        <v>2261</v>
      </c>
      <c r="H40" s="131">
        <v>1</v>
      </c>
    </row>
    <row r="41" spans="1:8" ht="13.5">
      <c r="A41" s="221"/>
      <c r="B41" s="198"/>
      <c r="C41" s="198"/>
      <c r="D41" s="75" t="s">
        <v>55</v>
      </c>
      <c r="E41" s="112">
        <f t="shared" si="3"/>
        <v>40</v>
      </c>
      <c r="F41" s="130">
        <v>0</v>
      </c>
      <c r="G41" s="130">
        <v>40</v>
      </c>
      <c r="H41" s="131">
        <v>0</v>
      </c>
    </row>
    <row r="42" spans="1:8" ht="13.5">
      <c r="A42" s="221"/>
      <c r="B42" s="198"/>
      <c r="C42" s="198"/>
      <c r="D42" s="75" t="s">
        <v>62</v>
      </c>
      <c r="E42" s="112">
        <f t="shared" si="3"/>
        <v>55</v>
      </c>
      <c r="F42" s="130">
        <v>0</v>
      </c>
      <c r="G42" s="130">
        <v>55</v>
      </c>
      <c r="H42" s="131">
        <v>0</v>
      </c>
    </row>
    <row r="43" spans="1:8" ht="13.5">
      <c r="A43" s="221"/>
      <c r="B43" s="198" t="s">
        <v>64</v>
      </c>
      <c r="C43" s="198"/>
      <c r="D43" s="79" t="s">
        <v>219</v>
      </c>
      <c r="E43" s="112">
        <f>SUM(F43:H43)</f>
        <v>4596</v>
      </c>
      <c r="F43" s="126">
        <f>SUM(F44:F50)</f>
        <v>7</v>
      </c>
      <c r="G43" s="126">
        <f>SUM(G44:G50)</f>
        <v>4582</v>
      </c>
      <c r="H43" s="127">
        <f>SUM(H44:H50)</f>
        <v>7</v>
      </c>
    </row>
    <row r="44" spans="1:8" ht="13.5">
      <c r="A44" s="221"/>
      <c r="B44" s="198"/>
      <c r="C44" s="198"/>
      <c r="D44" s="75" t="s">
        <v>51</v>
      </c>
      <c r="E44" s="112">
        <f aca="true" t="shared" si="4" ref="E44:E50">SUM(F44:H44)</f>
        <v>3</v>
      </c>
      <c r="F44" s="130">
        <v>0</v>
      </c>
      <c r="G44" s="130">
        <v>3</v>
      </c>
      <c r="H44" s="131">
        <v>0</v>
      </c>
    </row>
    <row r="45" spans="1:8" ht="13.5">
      <c r="A45" s="221"/>
      <c r="B45" s="198"/>
      <c r="C45" s="198"/>
      <c r="D45" s="75" t="s">
        <v>52</v>
      </c>
      <c r="E45" s="112">
        <f t="shared" si="4"/>
        <v>2925</v>
      </c>
      <c r="F45" s="130">
        <v>1</v>
      </c>
      <c r="G45" s="130">
        <v>2924</v>
      </c>
      <c r="H45" s="131">
        <v>0</v>
      </c>
    </row>
    <row r="46" spans="1:8" ht="13.5">
      <c r="A46" s="221"/>
      <c r="B46" s="198"/>
      <c r="C46" s="198"/>
      <c r="D46" s="75" t="s">
        <v>53</v>
      </c>
      <c r="E46" s="112">
        <f t="shared" si="4"/>
        <v>492</v>
      </c>
      <c r="F46" s="130">
        <v>6</v>
      </c>
      <c r="G46" s="130">
        <v>479</v>
      </c>
      <c r="H46" s="131">
        <v>7</v>
      </c>
    </row>
    <row r="47" spans="1:8" ht="13.5">
      <c r="A47" s="221"/>
      <c r="B47" s="198"/>
      <c r="C47" s="198"/>
      <c r="D47" s="75" t="s">
        <v>54</v>
      </c>
      <c r="E47" s="112">
        <f t="shared" si="4"/>
        <v>1158</v>
      </c>
      <c r="F47" s="130">
        <v>0</v>
      </c>
      <c r="G47" s="130">
        <v>1158</v>
      </c>
      <c r="H47" s="131">
        <v>0</v>
      </c>
    </row>
    <row r="48" spans="1:8" ht="13.5">
      <c r="A48" s="221"/>
      <c r="B48" s="198"/>
      <c r="C48" s="198"/>
      <c r="D48" s="75" t="s">
        <v>55</v>
      </c>
      <c r="E48" s="112">
        <f t="shared" si="4"/>
        <v>12</v>
      </c>
      <c r="F48" s="130">
        <v>0</v>
      </c>
      <c r="G48" s="130">
        <v>12</v>
      </c>
      <c r="H48" s="131">
        <v>0</v>
      </c>
    </row>
    <row r="49" spans="1:8" ht="13.5">
      <c r="A49" s="221"/>
      <c r="B49" s="198"/>
      <c r="C49" s="198"/>
      <c r="D49" s="75" t="s">
        <v>62</v>
      </c>
      <c r="E49" s="112">
        <f>SUM(F49:H49)</f>
        <v>4</v>
      </c>
      <c r="F49" s="130">
        <v>0</v>
      </c>
      <c r="G49" s="130">
        <v>4</v>
      </c>
      <c r="H49" s="131">
        <v>0</v>
      </c>
    </row>
    <row r="50" spans="1:8" ht="13.5">
      <c r="A50" s="221"/>
      <c r="B50" s="198"/>
      <c r="C50" s="198"/>
      <c r="D50" s="75" t="s">
        <v>262</v>
      </c>
      <c r="E50" s="112">
        <f t="shared" si="4"/>
        <v>2</v>
      </c>
      <c r="F50" s="130">
        <v>0</v>
      </c>
      <c r="G50" s="130">
        <v>2</v>
      </c>
      <c r="H50" s="131">
        <v>0</v>
      </c>
    </row>
    <row r="51" spans="1:8" ht="13.5">
      <c r="A51" s="200" t="s">
        <v>65</v>
      </c>
      <c r="B51" s="201"/>
      <c r="C51" s="201"/>
      <c r="D51" s="78" t="s">
        <v>215</v>
      </c>
      <c r="E51" s="111">
        <f aca="true" t="shared" si="5" ref="E51:E70">SUM(F51:H51)</f>
        <v>5238</v>
      </c>
      <c r="F51" s="124">
        <f>F52+F65</f>
        <v>50</v>
      </c>
      <c r="G51" s="124">
        <f>G52+G65</f>
        <v>4309</v>
      </c>
      <c r="H51" s="125">
        <f>H52+H65</f>
        <v>879</v>
      </c>
    </row>
    <row r="52" spans="1:8" ht="13.5">
      <c r="A52" s="202"/>
      <c r="B52" s="198" t="s">
        <v>66</v>
      </c>
      <c r="C52" s="198"/>
      <c r="D52" s="80" t="s">
        <v>219</v>
      </c>
      <c r="E52" s="116">
        <f t="shared" si="5"/>
        <v>5150</v>
      </c>
      <c r="F52" s="132">
        <f>F53+F54+F55+F59</f>
        <v>29</v>
      </c>
      <c r="G52" s="132">
        <f>G53+G54+G55+G59</f>
        <v>4244</v>
      </c>
      <c r="H52" s="132">
        <f>H53+H54+H55+H59</f>
        <v>877</v>
      </c>
    </row>
    <row r="53" spans="1:8" ht="13.5">
      <c r="A53" s="202"/>
      <c r="B53" s="198"/>
      <c r="C53" s="198"/>
      <c r="D53" s="106" t="s">
        <v>67</v>
      </c>
      <c r="E53" s="118">
        <f t="shared" si="5"/>
        <v>203</v>
      </c>
      <c r="F53" s="134">
        <v>0</v>
      </c>
      <c r="G53" s="134">
        <v>0</v>
      </c>
      <c r="H53" s="135">
        <v>203</v>
      </c>
    </row>
    <row r="54" spans="1:8" ht="13.5">
      <c r="A54" s="202"/>
      <c r="B54" s="198"/>
      <c r="C54" s="198"/>
      <c r="D54" s="106" t="s">
        <v>68</v>
      </c>
      <c r="E54" s="118">
        <f t="shared" si="5"/>
        <v>343</v>
      </c>
      <c r="F54" s="134">
        <v>0</v>
      </c>
      <c r="G54" s="134"/>
      <c r="H54" s="135">
        <v>343</v>
      </c>
    </row>
    <row r="55" spans="1:8" ht="13.5">
      <c r="A55" s="202"/>
      <c r="B55" s="198"/>
      <c r="C55" s="198"/>
      <c r="D55" s="106" t="s">
        <v>69</v>
      </c>
      <c r="E55" s="118">
        <f t="shared" si="5"/>
        <v>248</v>
      </c>
      <c r="F55" s="134">
        <v>0</v>
      </c>
      <c r="G55" s="134">
        <v>0</v>
      </c>
      <c r="H55" s="135">
        <v>248</v>
      </c>
    </row>
    <row r="56" spans="1:8" ht="13.5">
      <c r="A56" s="202"/>
      <c r="B56" s="198"/>
      <c r="C56" s="198"/>
      <c r="D56" s="75" t="s">
        <v>70</v>
      </c>
      <c r="E56" s="118">
        <f t="shared" si="5"/>
        <v>0</v>
      </c>
      <c r="F56" s="130">
        <v>0</v>
      </c>
      <c r="G56" s="130">
        <v>0</v>
      </c>
      <c r="H56" s="131"/>
    </row>
    <row r="57" spans="1:8" ht="13.5">
      <c r="A57" s="202"/>
      <c r="B57" s="198"/>
      <c r="C57" s="198"/>
      <c r="D57" s="75" t="s">
        <v>71</v>
      </c>
      <c r="E57" s="118">
        <f t="shared" si="5"/>
        <v>0</v>
      </c>
      <c r="F57" s="130">
        <v>0</v>
      </c>
      <c r="G57" s="130">
        <v>0</v>
      </c>
      <c r="H57" s="131">
        <v>0</v>
      </c>
    </row>
    <row r="58" spans="1:8" ht="13.5">
      <c r="A58" s="202"/>
      <c r="B58" s="198"/>
      <c r="C58" s="198"/>
      <c r="D58" s="75" t="s">
        <v>72</v>
      </c>
      <c r="E58" s="118">
        <f t="shared" si="5"/>
        <v>0</v>
      </c>
      <c r="F58" s="130">
        <v>0</v>
      </c>
      <c r="G58" s="130">
        <v>0</v>
      </c>
      <c r="H58" s="131">
        <v>0</v>
      </c>
    </row>
    <row r="59" spans="1:8" ht="13.5">
      <c r="A59" s="202"/>
      <c r="B59" s="198" t="s">
        <v>73</v>
      </c>
      <c r="C59" s="198"/>
      <c r="D59" s="106" t="s">
        <v>219</v>
      </c>
      <c r="E59" s="119">
        <f t="shared" si="5"/>
        <v>4356</v>
      </c>
      <c r="F59" s="134">
        <f>SUM(F60:F64)</f>
        <v>29</v>
      </c>
      <c r="G59" s="134">
        <f>SUM(G60:G64)</f>
        <v>4244</v>
      </c>
      <c r="H59" s="135">
        <f>SUM(H60:H64)</f>
        <v>83</v>
      </c>
    </row>
    <row r="60" spans="1:8" ht="13.5">
      <c r="A60" s="202"/>
      <c r="B60" s="198"/>
      <c r="C60" s="198"/>
      <c r="D60" s="75" t="s">
        <v>74</v>
      </c>
      <c r="E60" s="119">
        <f t="shared" si="5"/>
        <v>4123</v>
      </c>
      <c r="F60" s="130">
        <v>20</v>
      </c>
      <c r="G60" s="130">
        <v>4022</v>
      </c>
      <c r="H60" s="131">
        <v>81</v>
      </c>
    </row>
    <row r="61" spans="1:8" ht="13.5">
      <c r="A61" s="202"/>
      <c r="B61" s="198"/>
      <c r="C61" s="198"/>
      <c r="D61" s="75" t="s">
        <v>75</v>
      </c>
      <c r="E61" s="119">
        <f t="shared" si="5"/>
        <v>47</v>
      </c>
      <c r="F61" s="130">
        <v>4</v>
      </c>
      <c r="G61" s="130">
        <v>41</v>
      </c>
      <c r="H61" s="131">
        <v>2</v>
      </c>
    </row>
    <row r="62" spans="1:8" ht="13.5">
      <c r="A62" s="202"/>
      <c r="B62" s="198"/>
      <c r="C62" s="198"/>
      <c r="D62" s="75" t="s">
        <v>76</v>
      </c>
      <c r="E62" s="119">
        <f t="shared" si="5"/>
        <v>50</v>
      </c>
      <c r="F62" s="130">
        <v>4</v>
      </c>
      <c r="G62" s="130">
        <v>46</v>
      </c>
      <c r="H62" s="131">
        <v>0</v>
      </c>
    </row>
    <row r="63" spans="1:8" ht="13.5">
      <c r="A63" s="202"/>
      <c r="B63" s="198"/>
      <c r="C63" s="198"/>
      <c r="D63" s="75" t="s">
        <v>77</v>
      </c>
      <c r="E63" s="119">
        <f t="shared" si="5"/>
        <v>132</v>
      </c>
      <c r="F63" s="130">
        <v>1</v>
      </c>
      <c r="G63" s="130">
        <v>131</v>
      </c>
      <c r="H63" s="131">
        <v>0</v>
      </c>
    </row>
    <row r="64" spans="1:8" ht="13.5">
      <c r="A64" s="202"/>
      <c r="B64" s="198"/>
      <c r="C64" s="198"/>
      <c r="D64" s="75" t="s">
        <v>78</v>
      </c>
      <c r="E64" s="119">
        <f t="shared" si="5"/>
        <v>4</v>
      </c>
      <c r="F64" s="130">
        <v>0</v>
      </c>
      <c r="G64" s="130">
        <v>4</v>
      </c>
      <c r="H64" s="131">
        <v>0</v>
      </c>
    </row>
    <row r="65" spans="1:8" ht="13.5">
      <c r="A65" s="202"/>
      <c r="B65" s="198" t="s">
        <v>79</v>
      </c>
      <c r="C65" s="198"/>
      <c r="D65" s="80" t="s">
        <v>219</v>
      </c>
      <c r="E65" s="117">
        <f t="shared" si="5"/>
        <v>88</v>
      </c>
      <c r="F65" s="132">
        <f>SUM(F66:F70)</f>
        <v>21</v>
      </c>
      <c r="G65" s="132">
        <f>SUM(G66:G70)</f>
        <v>65</v>
      </c>
      <c r="H65" s="133">
        <f>SUM(H66:H70)</f>
        <v>2</v>
      </c>
    </row>
    <row r="66" spans="1:8" ht="13.5">
      <c r="A66" s="202"/>
      <c r="B66" s="198"/>
      <c r="C66" s="198"/>
      <c r="D66" s="75" t="s">
        <v>80</v>
      </c>
      <c r="E66" s="117">
        <f t="shared" si="5"/>
        <v>40</v>
      </c>
      <c r="F66" s="130">
        <v>6</v>
      </c>
      <c r="G66" s="130">
        <v>34</v>
      </c>
      <c r="H66" s="131">
        <v>0</v>
      </c>
    </row>
    <row r="67" spans="1:8" ht="13.5">
      <c r="A67" s="202"/>
      <c r="B67" s="198"/>
      <c r="C67" s="198"/>
      <c r="D67" s="75" t="s">
        <v>81</v>
      </c>
      <c r="E67" s="117">
        <f t="shared" si="5"/>
        <v>1</v>
      </c>
      <c r="F67" s="130">
        <v>0</v>
      </c>
      <c r="G67" s="130">
        <v>0</v>
      </c>
      <c r="H67" s="131">
        <v>1</v>
      </c>
    </row>
    <row r="68" spans="1:8" ht="15" customHeight="1">
      <c r="A68" s="202"/>
      <c r="B68" s="198"/>
      <c r="C68" s="198"/>
      <c r="D68" s="75" t="s">
        <v>280</v>
      </c>
      <c r="E68" s="117">
        <f t="shared" si="5"/>
        <v>0</v>
      </c>
      <c r="F68" s="130">
        <v>0</v>
      </c>
      <c r="G68" s="130">
        <v>0</v>
      </c>
      <c r="H68" s="131">
        <v>0</v>
      </c>
    </row>
    <row r="69" spans="1:8" ht="15" customHeight="1">
      <c r="A69" s="202"/>
      <c r="B69" s="198"/>
      <c r="C69" s="198"/>
      <c r="D69" s="75" t="s">
        <v>83</v>
      </c>
      <c r="E69" s="117">
        <f t="shared" si="5"/>
        <v>1</v>
      </c>
      <c r="F69" s="130">
        <v>0</v>
      </c>
      <c r="G69" s="130">
        <v>1</v>
      </c>
      <c r="H69" s="131">
        <v>0</v>
      </c>
    </row>
    <row r="70" spans="1:8" ht="13.5">
      <c r="A70" s="202"/>
      <c r="B70" s="198"/>
      <c r="C70" s="198"/>
      <c r="D70" s="75" t="s">
        <v>220</v>
      </c>
      <c r="E70" s="117">
        <f t="shared" si="5"/>
        <v>46</v>
      </c>
      <c r="F70" s="130">
        <v>15</v>
      </c>
      <c r="G70" s="130">
        <v>30</v>
      </c>
      <c r="H70" s="131">
        <v>1</v>
      </c>
    </row>
    <row r="71" spans="1:8" ht="13.5">
      <c r="A71" s="200" t="s">
        <v>84</v>
      </c>
      <c r="B71" s="201"/>
      <c r="C71" s="201"/>
      <c r="D71" s="78" t="s">
        <v>215</v>
      </c>
      <c r="E71" s="111">
        <f>E72+E74+E82+E87+E91</f>
        <v>21159</v>
      </c>
      <c r="F71" s="124">
        <f>F72+F74+F82+F87+F91</f>
        <v>166</v>
      </c>
      <c r="G71" s="124">
        <f>G72+G74+G82+G87+G91</f>
        <v>16264</v>
      </c>
      <c r="H71" s="125">
        <f>H72+H74+H82+H87+H91</f>
        <v>4729</v>
      </c>
    </row>
    <row r="72" spans="1:8" ht="13.5">
      <c r="A72" s="199"/>
      <c r="B72" s="198" t="s">
        <v>66</v>
      </c>
      <c r="C72" s="198"/>
      <c r="D72" s="80" t="s">
        <v>219</v>
      </c>
      <c r="E72" s="116">
        <f>SUM(F72:H72)</f>
        <v>1003</v>
      </c>
      <c r="F72" s="132">
        <f>F73</f>
        <v>2</v>
      </c>
      <c r="G72" s="132">
        <f>G73</f>
        <v>1001</v>
      </c>
      <c r="H72" s="133">
        <f>H73</f>
        <v>0</v>
      </c>
    </row>
    <row r="73" spans="1:8" ht="13.5">
      <c r="A73" s="199"/>
      <c r="B73" s="198"/>
      <c r="C73" s="198"/>
      <c r="D73" s="75" t="s">
        <v>85</v>
      </c>
      <c r="E73" s="116">
        <f>SUM(F73:H73)</f>
        <v>1003</v>
      </c>
      <c r="F73" s="130">
        <v>2</v>
      </c>
      <c r="G73" s="130">
        <v>1001</v>
      </c>
      <c r="H73" s="131">
        <v>0</v>
      </c>
    </row>
    <row r="74" spans="1:8" ht="13.5">
      <c r="A74" s="199"/>
      <c r="B74" s="198" t="s">
        <v>86</v>
      </c>
      <c r="C74" s="198"/>
      <c r="D74" s="80" t="s">
        <v>219</v>
      </c>
      <c r="E74" s="116">
        <f>SUM(F74:H74)</f>
        <v>11503</v>
      </c>
      <c r="F74" s="132">
        <f>SUM(F75:F81)</f>
        <v>43</v>
      </c>
      <c r="G74" s="132">
        <f>SUM(G75:G81)</f>
        <v>9794</v>
      </c>
      <c r="H74" s="133">
        <f>SUM(H75:H81)</f>
        <v>1666</v>
      </c>
    </row>
    <row r="75" spans="1:8" ht="13.5">
      <c r="A75" s="199"/>
      <c r="B75" s="198"/>
      <c r="C75" s="198"/>
      <c r="D75" s="75" t="s">
        <v>87</v>
      </c>
      <c r="E75" s="116">
        <f aca="true" t="shared" si="6" ref="E75:E81">SUM(F75:H75)</f>
        <v>8827</v>
      </c>
      <c r="F75" s="130">
        <v>31</v>
      </c>
      <c r="G75" s="130">
        <v>8551</v>
      </c>
      <c r="H75" s="131">
        <v>245</v>
      </c>
    </row>
    <row r="76" spans="1:8" ht="13.5">
      <c r="A76" s="199"/>
      <c r="B76" s="198"/>
      <c r="C76" s="198"/>
      <c r="D76" s="75" t="s">
        <v>88</v>
      </c>
      <c r="E76" s="116">
        <f t="shared" si="6"/>
        <v>618</v>
      </c>
      <c r="F76" s="130">
        <v>4</v>
      </c>
      <c r="G76" s="130">
        <v>552</v>
      </c>
      <c r="H76" s="131">
        <v>62</v>
      </c>
    </row>
    <row r="77" spans="1:8" ht="13.5">
      <c r="A77" s="199"/>
      <c r="B77" s="198"/>
      <c r="C77" s="198"/>
      <c r="D77" s="75" t="s">
        <v>89</v>
      </c>
      <c r="E77" s="116">
        <f t="shared" si="6"/>
        <v>443</v>
      </c>
      <c r="F77" s="130">
        <v>1</v>
      </c>
      <c r="G77" s="130">
        <v>192</v>
      </c>
      <c r="H77" s="131">
        <v>250</v>
      </c>
    </row>
    <row r="78" spans="1:8" ht="13.5">
      <c r="A78" s="199"/>
      <c r="B78" s="198"/>
      <c r="C78" s="198"/>
      <c r="D78" s="75" t="s">
        <v>90</v>
      </c>
      <c r="E78" s="116">
        <f t="shared" si="6"/>
        <v>413</v>
      </c>
      <c r="F78" s="130">
        <v>3</v>
      </c>
      <c r="G78" s="130">
        <v>303</v>
      </c>
      <c r="H78" s="131">
        <v>107</v>
      </c>
    </row>
    <row r="79" spans="1:8" ht="13.5">
      <c r="A79" s="199"/>
      <c r="B79" s="198"/>
      <c r="C79" s="198"/>
      <c r="D79" s="75" t="s">
        <v>91</v>
      </c>
      <c r="E79" s="116">
        <f t="shared" si="6"/>
        <v>43</v>
      </c>
      <c r="F79" s="130">
        <v>3</v>
      </c>
      <c r="G79" s="130">
        <v>27</v>
      </c>
      <c r="H79" s="131">
        <v>13</v>
      </c>
    </row>
    <row r="80" spans="1:8" ht="13.5">
      <c r="A80" s="199"/>
      <c r="B80" s="198"/>
      <c r="C80" s="198"/>
      <c r="D80" s="75" t="s">
        <v>92</v>
      </c>
      <c r="E80" s="116">
        <f t="shared" si="6"/>
        <v>87</v>
      </c>
      <c r="F80" s="130">
        <v>0</v>
      </c>
      <c r="G80" s="130">
        <v>33</v>
      </c>
      <c r="H80" s="131">
        <v>54</v>
      </c>
    </row>
    <row r="81" spans="1:8" ht="13.5">
      <c r="A81" s="199"/>
      <c r="B81" s="198"/>
      <c r="C81" s="198"/>
      <c r="D81" s="75" t="s">
        <v>93</v>
      </c>
      <c r="E81" s="116">
        <f t="shared" si="6"/>
        <v>1072</v>
      </c>
      <c r="F81" s="130">
        <v>1</v>
      </c>
      <c r="G81" s="130">
        <v>136</v>
      </c>
      <c r="H81" s="131">
        <v>935</v>
      </c>
    </row>
    <row r="82" spans="1:8" ht="13.5">
      <c r="A82" s="199"/>
      <c r="B82" s="198" t="s">
        <v>94</v>
      </c>
      <c r="C82" s="198"/>
      <c r="D82" s="80" t="s">
        <v>219</v>
      </c>
      <c r="E82" s="117">
        <f aca="true" t="shared" si="7" ref="E82:E90">SUM(F82:H82)</f>
        <v>209</v>
      </c>
      <c r="F82" s="132">
        <f>SUM(F83:F86)</f>
        <v>9</v>
      </c>
      <c r="G82" s="132">
        <f>SUM(G83:G86)</f>
        <v>182</v>
      </c>
      <c r="H82" s="133">
        <f>SUM(H83:H86)</f>
        <v>18</v>
      </c>
    </row>
    <row r="83" spans="1:8" ht="13.5">
      <c r="A83" s="199"/>
      <c r="B83" s="198"/>
      <c r="C83" s="198"/>
      <c r="D83" s="75" t="s">
        <v>87</v>
      </c>
      <c r="E83" s="117">
        <f t="shared" si="7"/>
        <v>83</v>
      </c>
      <c r="F83" s="130">
        <v>1</v>
      </c>
      <c r="G83" s="130">
        <v>82</v>
      </c>
      <c r="H83" s="131">
        <v>0</v>
      </c>
    </row>
    <row r="84" spans="1:8" ht="13.5">
      <c r="A84" s="199"/>
      <c r="B84" s="198"/>
      <c r="C84" s="198"/>
      <c r="D84" s="75" t="s">
        <v>89</v>
      </c>
      <c r="E84" s="117">
        <f t="shared" si="7"/>
        <v>79</v>
      </c>
      <c r="F84" s="130">
        <v>2</v>
      </c>
      <c r="G84" s="130">
        <v>70</v>
      </c>
      <c r="H84" s="131">
        <v>7</v>
      </c>
    </row>
    <row r="85" spans="1:8" ht="13.5">
      <c r="A85" s="199"/>
      <c r="B85" s="198"/>
      <c r="C85" s="198"/>
      <c r="D85" s="75" t="s">
        <v>92</v>
      </c>
      <c r="E85" s="117">
        <f t="shared" si="7"/>
        <v>35</v>
      </c>
      <c r="F85" s="130">
        <v>5</v>
      </c>
      <c r="G85" s="130">
        <v>30</v>
      </c>
      <c r="H85" s="131">
        <v>0</v>
      </c>
    </row>
    <row r="86" spans="1:8" ht="13.5">
      <c r="A86" s="199"/>
      <c r="B86" s="198"/>
      <c r="C86" s="198"/>
      <c r="D86" s="75" t="s">
        <v>93</v>
      </c>
      <c r="E86" s="117">
        <f t="shared" si="7"/>
        <v>12</v>
      </c>
      <c r="F86" s="130">
        <v>1</v>
      </c>
      <c r="G86" s="130">
        <v>0</v>
      </c>
      <c r="H86" s="131">
        <v>11</v>
      </c>
    </row>
    <row r="87" spans="1:8" ht="13.5">
      <c r="A87" s="199"/>
      <c r="B87" s="198" t="s">
        <v>95</v>
      </c>
      <c r="C87" s="198"/>
      <c r="D87" s="80" t="s">
        <v>219</v>
      </c>
      <c r="E87" s="116">
        <f t="shared" si="7"/>
        <v>3725</v>
      </c>
      <c r="F87" s="132">
        <f>SUM(F88:F90)</f>
        <v>18</v>
      </c>
      <c r="G87" s="132">
        <f>SUM(G88:G90)</f>
        <v>3633</v>
      </c>
      <c r="H87" s="133">
        <f>SUM(H88:H90)</f>
        <v>74</v>
      </c>
    </row>
    <row r="88" spans="1:8" ht="13.5">
      <c r="A88" s="199"/>
      <c r="B88" s="198"/>
      <c r="C88" s="198"/>
      <c r="D88" s="75" t="s">
        <v>87</v>
      </c>
      <c r="E88" s="116">
        <f t="shared" si="7"/>
        <v>3687</v>
      </c>
      <c r="F88" s="130">
        <v>18</v>
      </c>
      <c r="G88" s="130">
        <v>3596</v>
      </c>
      <c r="H88" s="131">
        <v>73</v>
      </c>
    </row>
    <row r="89" spans="1:8" ht="13.5">
      <c r="A89" s="199"/>
      <c r="B89" s="198"/>
      <c r="C89" s="198"/>
      <c r="D89" s="75" t="s">
        <v>89</v>
      </c>
      <c r="E89" s="116">
        <f t="shared" si="7"/>
        <v>37</v>
      </c>
      <c r="F89" s="130"/>
      <c r="G89" s="130">
        <v>37</v>
      </c>
      <c r="H89" s="131">
        <v>0</v>
      </c>
    </row>
    <row r="90" spans="1:8" ht="13.5">
      <c r="A90" s="199"/>
      <c r="B90" s="198"/>
      <c r="C90" s="198"/>
      <c r="D90" s="75" t="s">
        <v>96</v>
      </c>
      <c r="E90" s="116">
        <f t="shared" si="7"/>
        <v>1</v>
      </c>
      <c r="F90" s="130">
        <v>0</v>
      </c>
      <c r="G90" s="130">
        <v>0</v>
      </c>
      <c r="H90" s="131">
        <v>1</v>
      </c>
    </row>
    <row r="91" spans="1:8" ht="13.5">
      <c r="A91" s="199"/>
      <c r="B91" s="198" t="s">
        <v>97</v>
      </c>
      <c r="C91" s="198"/>
      <c r="D91" s="81" t="s">
        <v>219</v>
      </c>
      <c r="E91" s="116">
        <f>SUM(F91:H91)</f>
        <v>4719</v>
      </c>
      <c r="F91" s="132">
        <f>SUM(F92+F93+F94+F95+F96+F97+F98+F102+F107+F113)</f>
        <v>94</v>
      </c>
      <c r="G91" s="132">
        <f>SUM(G92+G93+G94+G95+G96+G97+G98+G102+G107+G113)</f>
        <v>1654</v>
      </c>
      <c r="H91" s="133">
        <f>SUM(H92+H93+H94+H95+H96+H97+H98+H102+H107+H113)</f>
        <v>2971</v>
      </c>
    </row>
    <row r="92" spans="1:8" ht="13.5">
      <c r="A92" s="199"/>
      <c r="B92" s="198"/>
      <c r="C92" s="198"/>
      <c r="D92" s="76" t="s">
        <v>155</v>
      </c>
      <c r="E92" s="116">
        <f aca="true" t="shared" si="8" ref="E92:E97">SUM(F92:H92)</f>
        <v>183</v>
      </c>
      <c r="F92" s="130">
        <v>23</v>
      </c>
      <c r="G92" s="130">
        <v>135</v>
      </c>
      <c r="H92" s="131">
        <v>25</v>
      </c>
    </row>
    <row r="93" spans="1:8" ht="13.5">
      <c r="A93" s="199"/>
      <c r="B93" s="198"/>
      <c r="C93" s="198"/>
      <c r="D93" s="76" t="s">
        <v>156</v>
      </c>
      <c r="E93" s="116">
        <f t="shared" si="8"/>
        <v>25</v>
      </c>
      <c r="F93" s="130">
        <v>4</v>
      </c>
      <c r="G93" s="130">
        <v>20</v>
      </c>
      <c r="H93" s="131">
        <v>1</v>
      </c>
    </row>
    <row r="94" spans="1:8" ht="13.5">
      <c r="A94" s="199"/>
      <c r="B94" s="198"/>
      <c r="C94" s="198"/>
      <c r="D94" s="76" t="s">
        <v>157</v>
      </c>
      <c r="E94" s="116">
        <f t="shared" si="8"/>
        <v>24</v>
      </c>
      <c r="F94" s="130">
        <v>1</v>
      </c>
      <c r="G94" s="130">
        <v>23</v>
      </c>
      <c r="H94" s="131">
        <v>0</v>
      </c>
    </row>
    <row r="95" spans="1:8" ht="13.5">
      <c r="A95" s="199"/>
      <c r="B95" s="198"/>
      <c r="C95" s="198"/>
      <c r="D95" s="76" t="s">
        <v>158</v>
      </c>
      <c r="E95" s="116">
        <f t="shared" si="8"/>
        <v>23</v>
      </c>
      <c r="F95" s="130">
        <v>16</v>
      </c>
      <c r="G95" s="130">
        <v>6</v>
      </c>
      <c r="H95" s="131">
        <v>1</v>
      </c>
    </row>
    <row r="96" spans="1:8" ht="13.5">
      <c r="A96" s="199"/>
      <c r="B96" s="198"/>
      <c r="C96" s="198"/>
      <c r="D96" s="76" t="s">
        <v>159</v>
      </c>
      <c r="E96" s="116">
        <f t="shared" si="8"/>
        <v>348</v>
      </c>
      <c r="F96" s="130">
        <v>1</v>
      </c>
      <c r="G96" s="130">
        <v>332</v>
      </c>
      <c r="H96" s="131">
        <v>15</v>
      </c>
    </row>
    <row r="97" spans="1:8" ht="13.5">
      <c r="A97" s="199"/>
      <c r="B97" s="198"/>
      <c r="C97" s="198"/>
      <c r="D97" s="76" t="s">
        <v>160</v>
      </c>
      <c r="E97" s="116">
        <f t="shared" si="8"/>
        <v>30</v>
      </c>
      <c r="F97" s="130">
        <v>0</v>
      </c>
      <c r="G97" s="130">
        <v>10</v>
      </c>
      <c r="H97" s="131">
        <v>20</v>
      </c>
    </row>
    <row r="98" spans="1:8" ht="13.5">
      <c r="A98" s="199"/>
      <c r="B98" s="198"/>
      <c r="C98" s="198"/>
      <c r="D98" s="87" t="s">
        <v>161</v>
      </c>
      <c r="E98" s="115">
        <f aca="true" t="shared" si="9" ref="E98:E113">SUM(F98:H98)</f>
        <v>95</v>
      </c>
      <c r="F98" s="128">
        <f>SUM(F99:F101)</f>
        <v>0</v>
      </c>
      <c r="G98" s="128">
        <f>SUM(G99:G101)</f>
        <v>93</v>
      </c>
      <c r="H98" s="129">
        <f>SUM(H99:H101)</f>
        <v>2</v>
      </c>
    </row>
    <row r="99" spans="1:8" ht="13.5">
      <c r="A99" s="199"/>
      <c r="B99" s="198"/>
      <c r="C99" s="198"/>
      <c r="D99" s="76" t="s">
        <v>162</v>
      </c>
      <c r="E99" s="115">
        <f t="shared" si="9"/>
        <v>0</v>
      </c>
      <c r="F99" s="130">
        <v>0</v>
      </c>
      <c r="G99" s="130">
        <v>0</v>
      </c>
      <c r="H99" s="131">
        <v>0</v>
      </c>
    </row>
    <row r="100" spans="1:8" s="88" customFormat="1" ht="13.5">
      <c r="A100" s="199"/>
      <c r="B100" s="198"/>
      <c r="C100" s="198"/>
      <c r="D100" s="76" t="s">
        <v>163</v>
      </c>
      <c r="E100" s="115">
        <f t="shared" si="9"/>
        <v>85</v>
      </c>
      <c r="F100" s="130">
        <v>0</v>
      </c>
      <c r="G100" s="130">
        <v>84</v>
      </c>
      <c r="H100" s="131">
        <v>1</v>
      </c>
    </row>
    <row r="101" spans="1:8" ht="13.5">
      <c r="A101" s="199"/>
      <c r="B101" s="198"/>
      <c r="C101" s="198"/>
      <c r="D101" s="76" t="s">
        <v>164</v>
      </c>
      <c r="E101" s="115">
        <f t="shared" si="9"/>
        <v>10</v>
      </c>
      <c r="F101" s="130">
        <v>0</v>
      </c>
      <c r="G101" s="130">
        <v>9</v>
      </c>
      <c r="H101" s="131">
        <v>1</v>
      </c>
    </row>
    <row r="102" spans="1:8" ht="13.5">
      <c r="A102" s="199"/>
      <c r="B102" s="198"/>
      <c r="C102" s="198"/>
      <c r="D102" s="87" t="s">
        <v>165</v>
      </c>
      <c r="E102" s="115">
        <f t="shared" si="9"/>
        <v>55</v>
      </c>
      <c r="F102" s="128">
        <f>SUM(F103:F106)</f>
        <v>2</v>
      </c>
      <c r="G102" s="128">
        <f>SUM(G103:G106)</f>
        <v>45</v>
      </c>
      <c r="H102" s="129">
        <f>SUM(H103:H106)</f>
        <v>8</v>
      </c>
    </row>
    <row r="103" spans="1:8" ht="13.5">
      <c r="A103" s="199"/>
      <c r="B103" s="198"/>
      <c r="C103" s="198"/>
      <c r="D103" s="75" t="s">
        <v>297</v>
      </c>
      <c r="E103" s="115">
        <f t="shared" si="9"/>
        <v>1</v>
      </c>
      <c r="F103" s="130">
        <v>0</v>
      </c>
      <c r="G103" s="130">
        <v>1</v>
      </c>
      <c r="H103" s="131">
        <v>0</v>
      </c>
    </row>
    <row r="104" spans="1:8" ht="13.5">
      <c r="A104" s="199"/>
      <c r="B104" s="198"/>
      <c r="C104" s="198"/>
      <c r="D104" s="75" t="s">
        <v>270</v>
      </c>
      <c r="E104" s="115">
        <f t="shared" si="9"/>
        <v>1</v>
      </c>
      <c r="F104" s="130">
        <v>0</v>
      </c>
      <c r="G104" s="130">
        <v>1</v>
      </c>
      <c r="H104" s="131">
        <v>0</v>
      </c>
    </row>
    <row r="105" spans="1:8" ht="13.5">
      <c r="A105" s="199"/>
      <c r="B105" s="198"/>
      <c r="C105" s="198"/>
      <c r="D105" s="75" t="s">
        <v>296</v>
      </c>
      <c r="E105" s="115">
        <f t="shared" si="9"/>
        <v>0</v>
      </c>
      <c r="F105" s="130">
        <v>0</v>
      </c>
      <c r="G105" s="130">
        <v>0</v>
      </c>
      <c r="H105" s="131">
        <v>0</v>
      </c>
    </row>
    <row r="106" spans="1:8" ht="13.5">
      <c r="A106" s="199"/>
      <c r="B106" s="198"/>
      <c r="C106" s="198"/>
      <c r="D106" s="76" t="s">
        <v>164</v>
      </c>
      <c r="E106" s="115">
        <f t="shared" si="9"/>
        <v>53</v>
      </c>
      <c r="F106" s="130">
        <v>2</v>
      </c>
      <c r="G106" s="130">
        <v>43</v>
      </c>
      <c r="H106" s="131">
        <v>8</v>
      </c>
    </row>
    <row r="107" spans="1:8" ht="13.5">
      <c r="A107" s="199"/>
      <c r="B107" s="198"/>
      <c r="C107" s="198"/>
      <c r="D107" s="87" t="s">
        <v>167</v>
      </c>
      <c r="E107" s="114">
        <f t="shared" si="9"/>
        <v>2929</v>
      </c>
      <c r="F107" s="128">
        <f>SUM(F108:F112)</f>
        <v>4</v>
      </c>
      <c r="G107" s="128">
        <f>SUM(G108:G112)</f>
        <v>200</v>
      </c>
      <c r="H107" s="129">
        <f>SUM(H108:H112)</f>
        <v>2725</v>
      </c>
    </row>
    <row r="108" spans="1:8" ht="13.5">
      <c r="A108" s="199"/>
      <c r="B108" s="198"/>
      <c r="C108" s="198"/>
      <c r="D108" s="76" t="s">
        <v>168</v>
      </c>
      <c r="E108" s="114">
        <f t="shared" si="9"/>
        <v>111</v>
      </c>
      <c r="F108" s="130">
        <v>0</v>
      </c>
      <c r="G108" s="130">
        <v>13</v>
      </c>
      <c r="H108" s="131">
        <v>98</v>
      </c>
    </row>
    <row r="109" spans="1:8" ht="13.5">
      <c r="A109" s="199"/>
      <c r="B109" s="198"/>
      <c r="C109" s="198"/>
      <c r="D109" s="76" t="s">
        <v>169</v>
      </c>
      <c r="E109" s="114">
        <f t="shared" si="9"/>
        <v>122</v>
      </c>
      <c r="F109" s="130">
        <v>0</v>
      </c>
      <c r="G109" s="130">
        <v>10</v>
      </c>
      <c r="H109" s="131">
        <v>112</v>
      </c>
    </row>
    <row r="110" spans="1:8" ht="13.5">
      <c r="A110" s="199"/>
      <c r="B110" s="198"/>
      <c r="C110" s="198"/>
      <c r="D110" s="76" t="s">
        <v>170</v>
      </c>
      <c r="E110" s="114">
        <f t="shared" si="9"/>
        <v>1472</v>
      </c>
      <c r="F110" s="130">
        <v>0</v>
      </c>
      <c r="G110" s="130">
        <v>41</v>
      </c>
      <c r="H110" s="131">
        <v>1431</v>
      </c>
    </row>
    <row r="111" spans="1:8" ht="13.5">
      <c r="A111" s="199"/>
      <c r="B111" s="198"/>
      <c r="C111" s="198"/>
      <c r="D111" s="76" t="s">
        <v>171</v>
      </c>
      <c r="E111" s="114">
        <f t="shared" si="9"/>
        <v>814</v>
      </c>
      <c r="F111" s="130">
        <v>0</v>
      </c>
      <c r="G111" s="130">
        <v>13</v>
      </c>
      <c r="H111" s="131">
        <v>801</v>
      </c>
    </row>
    <row r="112" spans="1:8" ht="13.5">
      <c r="A112" s="199"/>
      <c r="B112" s="198"/>
      <c r="C112" s="198"/>
      <c r="D112" s="76" t="s">
        <v>164</v>
      </c>
      <c r="E112" s="114">
        <f t="shared" si="9"/>
        <v>410</v>
      </c>
      <c r="F112" s="130">
        <v>4</v>
      </c>
      <c r="G112" s="130">
        <v>123</v>
      </c>
      <c r="H112" s="131">
        <v>283</v>
      </c>
    </row>
    <row r="113" spans="1:8" ht="13.5">
      <c r="A113" s="199"/>
      <c r="B113" s="198"/>
      <c r="C113" s="198"/>
      <c r="D113" s="89" t="s">
        <v>236</v>
      </c>
      <c r="E113" s="115">
        <f t="shared" si="9"/>
        <v>1007</v>
      </c>
      <c r="F113" s="152">
        <v>43</v>
      </c>
      <c r="G113" s="152">
        <v>790</v>
      </c>
      <c r="H113" s="153">
        <v>174</v>
      </c>
    </row>
    <row r="114" spans="1:8" ht="13.5">
      <c r="A114" s="200" t="s">
        <v>99</v>
      </c>
      <c r="B114" s="201"/>
      <c r="C114" s="201"/>
      <c r="D114" s="78" t="s">
        <v>216</v>
      </c>
      <c r="E114" s="111">
        <f>E115+E118+E122</f>
        <v>1934</v>
      </c>
      <c r="F114" s="124">
        <f>F115+F118+F122</f>
        <v>6</v>
      </c>
      <c r="G114" s="124">
        <f>G115+G118+G122</f>
        <v>181</v>
      </c>
      <c r="H114" s="125">
        <f>H115+H118+H122</f>
        <v>1747</v>
      </c>
    </row>
    <row r="115" spans="1:8" ht="14.25" customHeight="1">
      <c r="A115" s="203"/>
      <c r="B115" s="206" t="s">
        <v>100</v>
      </c>
      <c r="C115" s="207"/>
      <c r="D115" s="85" t="s">
        <v>219</v>
      </c>
      <c r="E115" s="120">
        <f aca="true" t="shared" si="10" ref="E115:E126">SUM(F115:H115)</f>
        <v>62</v>
      </c>
      <c r="F115" s="136">
        <f>SUM(F116:F117)</f>
        <v>0</v>
      </c>
      <c r="G115" s="136">
        <f>SUM(G116:G117)</f>
        <v>47</v>
      </c>
      <c r="H115" s="137">
        <f>SUM(H116:H117)</f>
        <v>15</v>
      </c>
    </row>
    <row r="116" spans="1:8" ht="14.25" customHeight="1">
      <c r="A116" s="203"/>
      <c r="B116" s="208"/>
      <c r="C116" s="209"/>
      <c r="D116" s="76" t="s">
        <v>172</v>
      </c>
      <c r="E116" s="164">
        <f>SUM(F116:H116)</f>
        <v>62</v>
      </c>
      <c r="F116" s="130">
        <v>0</v>
      </c>
      <c r="G116" s="130">
        <v>47</v>
      </c>
      <c r="H116" s="131">
        <v>15</v>
      </c>
    </row>
    <row r="117" spans="1:8" ht="14.25" customHeight="1">
      <c r="A117" s="203"/>
      <c r="B117" s="210"/>
      <c r="C117" s="211"/>
      <c r="D117" s="75" t="s">
        <v>261</v>
      </c>
      <c r="E117" s="110">
        <f t="shared" si="10"/>
        <v>0</v>
      </c>
      <c r="F117" s="130">
        <v>0</v>
      </c>
      <c r="G117" s="130">
        <v>0</v>
      </c>
      <c r="H117" s="131">
        <v>0</v>
      </c>
    </row>
    <row r="118" spans="1:8" ht="13.5">
      <c r="A118" s="203"/>
      <c r="B118" s="198" t="s">
        <v>101</v>
      </c>
      <c r="C118" s="198"/>
      <c r="D118" s="85" t="s">
        <v>219</v>
      </c>
      <c r="E118" s="121">
        <f t="shared" si="10"/>
        <v>1758</v>
      </c>
      <c r="F118" s="136">
        <f>SUM(F119:F121)</f>
        <v>0</v>
      </c>
      <c r="G118" s="136">
        <f>SUM(G119:G121)</f>
        <v>107</v>
      </c>
      <c r="H118" s="137">
        <f>SUM(H119:H121)</f>
        <v>1651</v>
      </c>
    </row>
    <row r="119" spans="1:8" ht="13.5">
      <c r="A119" s="203"/>
      <c r="B119" s="198"/>
      <c r="C119" s="198"/>
      <c r="D119" s="76" t="s">
        <v>172</v>
      </c>
      <c r="E119" s="110">
        <f t="shared" si="10"/>
        <v>21</v>
      </c>
      <c r="F119" s="130">
        <v>0</v>
      </c>
      <c r="G119" s="130">
        <v>4</v>
      </c>
      <c r="H119" s="131">
        <v>17</v>
      </c>
    </row>
    <row r="120" spans="1:8" ht="13.5">
      <c r="A120" s="203"/>
      <c r="B120" s="198"/>
      <c r="C120" s="198"/>
      <c r="D120" s="76" t="s">
        <v>173</v>
      </c>
      <c r="E120" s="110">
        <f t="shared" si="10"/>
        <v>2</v>
      </c>
      <c r="F120" s="130">
        <v>0</v>
      </c>
      <c r="G120" s="130">
        <v>0</v>
      </c>
      <c r="H120" s="131">
        <v>2</v>
      </c>
    </row>
    <row r="121" spans="1:8" ht="13.5">
      <c r="A121" s="203"/>
      <c r="B121" s="198"/>
      <c r="C121" s="198"/>
      <c r="D121" s="76" t="s">
        <v>174</v>
      </c>
      <c r="E121" s="130">
        <f t="shared" si="10"/>
        <v>1735</v>
      </c>
      <c r="F121" s="130">
        <v>0</v>
      </c>
      <c r="G121" s="130">
        <v>103</v>
      </c>
      <c r="H121" s="131">
        <v>1632</v>
      </c>
    </row>
    <row r="122" spans="1:8" ht="13.5">
      <c r="A122" s="203"/>
      <c r="B122" s="198" t="s">
        <v>102</v>
      </c>
      <c r="C122" s="198"/>
      <c r="D122" s="85" t="s">
        <v>219</v>
      </c>
      <c r="E122" s="120">
        <f t="shared" si="10"/>
        <v>114</v>
      </c>
      <c r="F122" s="136">
        <f>SUM(F123:F126)</f>
        <v>6</v>
      </c>
      <c r="G122" s="136">
        <f>SUM(G123:G126)</f>
        <v>27</v>
      </c>
      <c r="H122" s="137">
        <f>SUM(H123:H126)</f>
        <v>81</v>
      </c>
    </row>
    <row r="123" spans="1:8" ht="13.5">
      <c r="A123" s="203"/>
      <c r="B123" s="198"/>
      <c r="C123" s="198"/>
      <c r="D123" s="75" t="s">
        <v>103</v>
      </c>
      <c r="E123" s="110">
        <f t="shared" si="10"/>
        <v>38</v>
      </c>
      <c r="F123" s="130">
        <v>0</v>
      </c>
      <c r="G123" s="130">
        <v>14</v>
      </c>
      <c r="H123" s="131">
        <v>24</v>
      </c>
    </row>
    <row r="124" spans="1:8" ht="13.5">
      <c r="A124" s="203"/>
      <c r="B124" s="198"/>
      <c r="C124" s="198"/>
      <c r="D124" s="75" t="s">
        <v>104</v>
      </c>
      <c r="E124" s="110">
        <f t="shared" si="10"/>
        <v>5</v>
      </c>
      <c r="F124" s="130">
        <v>2</v>
      </c>
      <c r="G124" s="130">
        <v>2</v>
      </c>
      <c r="H124" s="131">
        <v>1</v>
      </c>
    </row>
    <row r="125" spans="1:8" ht="13.5">
      <c r="A125" s="203"/>
      <c r="B125" s="198"/>
      <c r="C125" s="198"/>
      <c r="D125" s="75" t="s">
        <v>256</v>
      </c>
      <c r="E125" s="110">
        <f t="shared" si="10"/>
        <v>3</v>
      </c>
      <c r="F125" s="130">
        <v>0</v>
      </c>
      <c r="G125" s="130">
        <v>2</v>
      </c>
      <c r="H125" s="131">
        <v>1</v>
      </c>
    </row>
    <row r="126" spans="1:8" ht="14.25" thickBot="1">
      <c r="A126" s="204"/>
      <c r="B126" s="205"/>
      <c r="C126" s="205"/>
      <c r="D126" s="108" t="s">
        <v>220</v>
      </c>
      <c r="E126" s="123">
        <f t="shared" si="10"/>
        <v>68</v>
      </c>
      <c r="F126" s="138">
        <v>4</v>
      </c>
      <c r="G126" s="138">
        <v>9</v>
      </c>
      <c r="H126" s="139">
        <v>55</v>
      </c>
    </row>
    <row r="127" spans="5:8" ht="13.5">
      <c r="E127"/>
      <c r="F127"/>
      <c r="G127"/>
      <c r="H127"/>
    </row>
    <row r="128" spans="6:8" ht="13.5">
      <c r="F128"/>
      <c r="G128"/>
      <c r="H128"/>
    </row>
    <row r="129" spans="6:8" ht="13.5">
      <c r="F129"/>
      <c r="G129"/>
      <c r="H129"/>
    </row>
    <row r="130" spans="6:8" ht="13.5">
      <c r="F130" s="84"/>
      <c r="G130" s="84"/>
      <c r="H130" s="84"/>
    </row>
    <row r="131" spans="6:8" ht="13.5">
      <c r="F131" s="84"/>
      <c r="G131" s="84"/>
      <c r="H131" s="84"/>
    </row>
    <row r="132" spans="6:8" ht="13.5">
      <c r="F132" s="84"/>
      <c r="G132" s="84"/>
      <c r="H132" s="84"/>
    </row>
    <row r="133" spans="6:8" ht="13.5">
      <c r="F133" s="84"/>
      <c r="G133" s="84"/>
      <c r="H133" s="84"/>
    </row>
    <row r="134" spans="6:8" ht="13.5">
      <c r="F134" s="84"/>
      <c r="G134" s="84"/>
      <c r="H134" s="84"/>
    </row>
    <row r="135" spans="6:8" ht="13.5">
      <c r="F135" s="84"/>
      <c r="G135" s="84"/>
      <c r="H135" s="84"/>
    </row>
    <row r="136" spans="6:8" ht="13.5">
      <c r="F136" s="84"/>
      <c r="G136" s="84"/>
      <c r="H136" s="84"/>
    </row>
    <row r="137" spans="6:8" ht="13.5">
      <c r="F137" s="84"/>
      <c r="G137" s="84"/>
      <c r="H137" s="84"/>
    </row>
    <row r="138" spans="6:8" ht="13.5">
      <c r="F138" s="84"/>
      <c r="G138" s="84"/>
      <c r="H138" s="84"/>
    </row>
    <row r="139" spans="6:8" ht="13.5">
      <c r="F139" s="84"/>
      <c r="G139" s="84"/>
      <c r="H139" s="84"/>
    </row>
    <row r="140" spans="6:8" ht="13.5">
      <c r="F140" s="84"/>
      <c r="G140" s="84"/>
      <c r="H140" s="84"/>
    </row>
    <row r="141" spans="6:8" ht="13.5">
      <c r="F141" s="84"/>
      <c r="G141" s="84"/>
      <c r="H141" s="84"/>
    </row>
    <row r="142" spans="6:8" ht="13.5">
      <c r="F142" s="84"/>
      <c r="G142" s="84"/>
      <c r="H142" s="84"/>
    </row>
    <row r="143" spans="6:8" ht="13.5">
      <c r="F143" s="84"/>
      <c r="G143" s="84"/>
      <c r="H143" s="84"/>
    </row>
    <row r="144" spans="6:8" ht="13.5">
      <c r="F144" s="84"/>
      <c r="G144" s="84"/>
      <c r="H144" s="84"/>
    </row>
    <row r="145" spans="6:8" ht="13.5">
      <c r="F145" s="84"/>
      <c r="G145" s="84"/>
      <c r="H145" s="84"/>
    </row>
    <row r="146" spans="6:8" ht="13.5">
      <c r="F146" s="84"/>
      <c r="G146" s="84"/>
      <c r="H146" s="84"/>
    </row>
    <row r="147" spans="6:8" ht="13.5">
      <c r="F147" s="84"/>
      <c r="G147" s="84"/>
      <c r="H147" s="84"/>
    </row>
    <row r="148" spans="6:8" ht="13.5">
      <c r="F148" s="84"/>
      <c r="G148" s="84"/>
      <c r="H148" s="84"/>
    </row>
    <row r="149" spans="6:8" ht="13.5">
      <c r="F149" s="84"/>
      <c r="G149" s="84"/>
      <c r="H149" s="84"/>
    </row>
    <row r="150" spans="6:8" ht="13.5">
      <c r="F150" s="84"/>
      <c r="G150" s="84"/>
      <c r="H150" s="84"/>
    </row>
    <row r="151" spans="6:8" ht="13.5">
      <c r="F151" s="84"/>
      <c r="G151" s="84"/>
      <c r="H151" s="84"/>
    </row>
    <row r="152" spans="6:8" ht="13.5">
      <c r="F152" s="84"/>
      <c r="G152" s="84"/>
      <c r="H152" s="84"/>
    </row>
    <row r="153" spans="6:8" ht="13.5">
      <c r="F153" s="84"/>
      <c r="G153" s="84"/>
      <c r="H153" s="84"/>
    </row>
    <row r="154" spans="6:8" ht="13.5">
      <c r="F154" s="84"/>
      <c r="G154" s="84"/>
      <c r="H154" s="84"/>
    </row>
    <row r="155" spans="6:8" ht="13.5">
      <c r="F155" s="84"/>
      <c r="G155" s="84"/>
      <c r="H155" s="84"/>
    </row>
    <row r="156" spans="6:8" ht="13.5">
      <c r="F156" s="84"/>
      <c r="G156" s="84"/>
      <c r="H156" s="84"/>
    </row>
    <row r="157" spans="6:8" ht="13.5">
      <c r="F157" s="84"/>
      <c r="G157" s="84"/>
      <c r="H157" s="84"/>
    </row>
    <row r="158" spans="6:8" ht="13.5">
      <c r="F158" s="84"/>
      <c r="G158" s="84"/>
      <c r="H158" s="84"/>
    </row>
    <row r="159" spans="6:8" ht="13.5">
      <c r="F159" s="84"/>
      <c r="G159" s="84"/>
      <c r="H159" s="84"/>
    </row>
    <row r="160" spans="6:8" ht="13.5">
      <c r="F160" s="84"/>
      <c r="G160" s="84"/>
      <c r="H160" s="84"/>
    </row>
    <row r="161" spans="6:8" ht="13.5">
      <c r="F161" s="84"/>
      <c r="G161" s="84"/>
      <c r="H161" s="84"/>
    </row>
    <row r="162" spans="6:8" ht="13.5">
      <c r="F162" s="84"/>
      <c r="G162" s="84"/>
      <c r="H162" s="84"/>
    </row>
    <row r="163" spans="6:8" ht="13.5">
      <c r="F163" s="84"/>
      <c r="G163" s="84"/>
      <c r="H163" s="84"/>
    </row>
    <row r="164" spans="6:8" ht="13.5">
      <c r="F164" s="84"/>
      <c r="G164" s="84"/>
      <c r="H164" s="84"/>
    </row>
    <row r="165" spans="6:8" ht="13.5">
      <c r="F165" s="84"/>
      <c r="G165" s="84"/>
      <c r="H165" s="84"/>
    </row>
    <row r="166" spans="6:8" ht="13.5">
      <c r="F166" s="84"/>
      <c r="G166" s="84"/>
      <c r="H166" s="84"/>
    </row>
    <row r="167" spans="6:8" ht="13.5">
      <c r="F167" s="84"/>
      <c r="G167" s="84"/>
      <c r="H167" s="84"/>
    </row>
    <row r="168" spans="6:8" ht="13.5">
      <c r="F168" s="84"/>
      <c r="G168" s="84"/>
      <c r="H168" s="84"/>
    </row>
    <row r="169" spans="6:8" ht="13.5">
      <c r="F169" s="84"/>
      <c r="G169" s="84"/>
      <c r="H169" s="84"/>
    </row>
    <row r="170" spans="6:8" ht="13.5">
      <c r="F170" s="84"/>
      <c r="G170" s="84"/>
      <c r="H170" s="84"/>
    </row>
    <row r="171" spans="6:8" ht="13.5">
      <c r="F171" s="84"/>
      <c r="G171" s="84"/>
      <c r="H171" s="84"/>
    </row>
    <row r="172" spans="6:8" ht="13.5">
      <c r="F172" s="84"/>
      <c r="G172" s="84"/>
      <c r="H172" s="84"/>
    </row>
    <row r="173" spans="6:8" ht="13.5">
      <c r="F173" s="84"/>
      <c r="G173" s="84"/>
      <c r="H173" s="84"/>
    </row>
    <row r="174" spans="6:8" ht="13.5">
      <c r="F174" s="84"/>
      <c r="G174" s="84"/>
      <c r="H174" s="84"/>
    </row>
    <row r="175" spans="6:8" ht="13.5">
      <c r="F175" s="84"/>
      <c r="G175" s="84"/>
      <c r="H175" s="84"/>
    </row>
    <row r="176" spans="6:8" ht="13.5">
      <c r="F176" s="84"/>
      <c r="G176" s="84"/>
      <c r="H176" s="84"/>
    </row>
    <row r="177" spans="6:8" ht="13.5">
      <c r="F177" s="84"/>
      <c r="G177" s="84"/>
      <c r="H177" s="84"/>
    </row>
    <row r="178" spans="6:8" ht="13.5">
      <c r="F178" s="84"/>
      <c r="G178" s="84"/>
      <c r="H178" s="84"/>
    </row>
    <row r="179" spans="6:8" ht="13.5">
      <c r="F179" s="84"/>
      <c r="G179" s="84"/>
      <c r="H179" s="84"/>
    </row>
    <row r="180" spans="6:8" ht="13.5">
      <c r="F180" s="84"/>
      <c r="G180" s="84"/>
      <c r="H180" s="84"/>
    </row>
    <row r="181" spans="6:8" ht="13.5">
      <c r="F181" s="84"/>
      <c r="G181" s="84"/>
      <c r="H181" s="84"/>
    </row>
    <row r="182" spans="6:8" ht="13.5">
      <c r="F182" s="84"/>
      <c r="G182" s="84"/>
      <c r="H182" s="84"/>
    </row>
    <row r="183" spans="6:8" ht="13.5">
      <c r="F183" s="84"/>
      <c r="G183" s="84"/>
      <c r="H183" s="84"/>
    </row>
    <row r="184" spans="6:8" ht="13.5">
      <c r="F184" s="84"/>
      <c r="G184" s="84"/>
      <c r="H184" s="84"/>
    </row>
    <row r="185" spans="6:8" ht="13.5">
      <c r="F185" s="84"/>
      <c r="G185" s="84"/>
      <c r="H185" s="84"/>
    </row>
    <row r="186" spans="6:8" ht="13.5">
      <c r="F186" s="84"/>
      <c r="G186" s="84"/>
      <c r="H186" s="84"/>
    </row>
    <row r="187" spans="6:8" ht="13.5">
      <c r="F187" s="84"/>
      <c r="G187" s="84"/>
      <c r="H187" s="84"/>
    </row>
    <row r="188" spans="6:8" ht="13.5">
      <c r="F188" s="84"/>
      <c r="G188" s="84"/>
      <c r="H188" s="84"/>
    </row>
    <row r="189" spans="6:8" ht="13.5">
      <c r="F189" s="84"/>
      <c r="G189" s="84"/>
      <c r="H189" s="84"/>
    </row>
    <row r="190" spans="6:8" ht="13.5">
      <c r="F190" s="84"/>
      <c r="G190" s="84"/>
      <c r="H190" s="84"/>
    </row>
    <row r="191" spans="6:8" ht="13.5">
      <c r="F191" s="84"/>
      <c r="G191" s="84"/>
      <c r="H191" s="84"/>
    </row>
    <row r="192" spans="6:8" ht="13.5">
      <c r="F192" s="84"/>
      <c r="G192" s="84"/>
      <c r="H192" s="84"/>
    </row>
    <row r="193" spans="6:8" ht="13.5">
      <c r="F193" s="84"/>
      <c r="G193" s="84"/>
      <c r="H193" s="84"/>
    </row>
    <row r="194" spans="6:8" ht="13.5">
      <c r="F194" s="84"/>
      <c r="G194" s="84"/>
      <c r="H194" s="84"/>
    </row>
    <row r="195" spans="6:8" ht="13.5">
      <c r="F195" s="84"/>
      <c r="G195" s="84"/>
      <c r="H195" s="84"/>
    </row>
    <row r="196" spans="6:8" ht="13.5">
      <c r="F196" s="84"/>
      <c r="G196" s="84"/>
      <c r="H196" s="84"/>
    </row>
    <row r="197" spans="6:8" ht="13.5">
      <c r="F197" s="84"/>
      <c r="G197" s="84"/>
      <c r="H197" s="84"/>
    </row>
    <row r="198" spans="6:8" ht="13.5">
      <c r="F198" s="84"/>
      <c r="G198" s="84"/>
      <c r="H198" s="84"/>
    </row>
    <row r="199" spans="6:8" ht="13.5">
      <c r="F199" s="84"/>
      <c r="G199" s="84"/>
      <c r="H199" s="84"/>
    </row>
    <row r="200" spans="6:8" ht="13.5">
      <c r="F200" s="84"/>
      <c r="G200" s="84"/>
      <c r="H200" s="84"/>
    </row>
    <row r="201" spans="6:8" ht="13.5">
      <c r="F201" s="84"/>
      <c r="G201" s="84"/>
      <c r="H201" s="84"/>
    </row>
    <row r="202" spans="6:8" ht="13.5">
      <c r="F202" s="84"/>
      <c r="G202" s="84"/>
      <c r="H202" s="84"/>
    </row>
    <row r="203" spans="6:8" ht="13.5">
      <c r="F203" s="84"/>
      <c r="G203" s="84"/>
      <c r="H203" s="84"/>
    </row>
    <row r="204" spans="6:8" ht="13.5">
      <c r="F204" s="84"/>
      <c r="G204" s="84"/>
      <c r="H204" s="84"/>
    </row>
    <row r="205" spans="6:8" ht="13.5">
      <c r="F205" s="84"/>
      <c r="G205" s="84"/>
      <c r="H205" s="84"/>
    </row>
    <row r="206" spans="6:8" ht="13.5">
      <c r="F206" s="84"/>
      <c r="G206" s="84"/>
      <c r="H206" s="84"/>
    </row>
    <row r="207" spans="6:8" ht="13.5">
      <c r="F207" s="84"/>
      <c r="G207" s="84"/>
      <c r="H207" s="84"/>
    </row>
    <row r="208" spans="6:8" ht="13.5">
      <c r="F208" s="84"/>
      <c r="G208" s="84"/>
      <c r="H208" s="84"/>
    </row>
    <row r="209" spans="6:8" ht="13.5">
      <c r="F209" s="84"/>
      <c r="G209" s="84"/>
      <c r="H209" s="84"/>
    </row>
    <row r="210" spans="6:8" ht="13.5">
      <c r="F210" s="84"/>
      <c r="G210" s="84"/>
      <c r="H210" s="84"/>
    </row>
    <row r="211" spans="6:8" ht="13.5">
      <c r="F211" s="84"/>
      <c r="G211" s="84"/>
      <c r="H211" s="84"/>
    </row>
    <row r="212" spans="6:8" ht="13.5">
      <c r="F212" s="84"/>
      <c r="G212" s="84"/>
      <c r="H212" s="84"/>
    </row>
    <row r="213" spans="6:8" ht="13.5">
      <c r="F213" s="84"/>
      <c r="G213" s="84"/>
      <c r="H213" s="84"/>
    </row>
    <row r="214" spans="6:8" ht="13.5">
      <c r="F214" s="84"/>
      <c r="G214" s="84"/>
      <c r="H214" s="84"/>
    </row>
    <row r="215" spans="6:8" ht="13.5">
      <c r="F215" s="84"/>
      <c r="G215" s="84"/>
      <c r="H215" s="84"/>
    </row>
    <row r="216" spans="6:8" ht="13.5">
      <c r="F216" s="84"/>
      <c r="G216" s="84"/>
      <c r="H216" s="84"/>
    </row>
    <row r="217" spans="6:8" ht="13.5">
      <c r="F217" s="84"/>
      <c r="G217" s="84"/>
      <c r="H217" s="84"/>
    </row>
    <row r="218" spans="6:8" ht="13.5">
      <c r="F218" s="84"/>
      <c r="G218" s="84"/>
      <c r="H218" s="84"/>
    </row>
    <row r="219" spans="6:8" ht="13.5">
      <c r="F219" s="84"/>
      <c r="G219" s="84"/>
      <c r="H219" s="84"/>
    </row>
    <row r="220" spans="6:8" ht="13.5">
      <c r="F220" s="84"/>
      <c r="G220" s="84"/>
      <c r="H220" s="84"/>
    </row>
    <row r="221" spans="6:8" ht="13.5">
      <c r="F221" s="84"/>
      <c r="G221" s="84"/>
      <c r="H221" s="84"/>
    </row>
    <row r="222" spans="6:8" ht="13.5">
      <c r="F222" s="84"/>
      <c r="G222" s="84"/>
      <c r="H222" s="84"/>
    </row>
    <row r="223" spans="6:8" ht="13.5">
      <c r="F223" s="84"/>
      <c r="G223" s="84"/>
      <c r="H223" s="84"/>
    </row>
    <row r="224" spans="6:8" ht="13.5">
      <c r="F224" s="84"/>
      <c r="G224" s="84"/>
      <c r="H224" s="84"/>
    </row>
    <row r="225" spans="6:8" ht="13.5">
      <c r="F225" s="84"/>
      <c r="G225" s="84"/>
      <c r="H225" s="84"/>
    </row>
    <row r="226" spans="6:8" ht="13.5">
      <c r="F226" s="84"/>
      <c r="G226" s="84"/>
      <c r="H226" s="84"/>
    </row>
    <row r="227" spans="6:8" ht="13.5">
      <c r="F227" s="84"/>
      <c r="G227" s="84"/>
      <c r="H227" s="84"/>
    </row>
    <row r="228" spans="6:8" ht="13.5">
      <c r="F228" s="84"/>
      <c r="G228" s="84"/>
      <c r="H228" s="84"/>
    </row>
    <row r="229" spans="6:8" ht="13.5">
      <c r="F229" s="84"/>
      <c r="G229" s="84"/>
      <c r="H229" s="84"/>
    </row>
    <row r="230" spans="6:8" ht="13.5">
      <c r="F230" s="84"/>
      <c r="G230" s="84"/>
      <c r="H230" s="84"/>
    </row>
    <row r="231" spans="6:8" ht="13.5">
      <c r="F231" s="84"/>
      <c r="G231" s="84"/>
      <c r="H231" s="84"/>
    </row>
    <row r="232" spans="6:8" ht="13.5">
      <c r="F232" s="84"/>
      <c r="G232" s="84"/>
      <c r="H232" s="84"/>
    </row>
    <row r="233" spans="6:8" ht="13.5">
      <c r="F233" s="84"/>
      <c r="G233" s="84"/>
      <c r="H233" s="84"/>
    </row>
    <row r="234" spans="6:8" ht="13.5">
      <c r="F234" s="84"/>
      <c r="G234" s="84"/>
      <c r="H234" s="84"/>
    </row>
    <row r="235" spans="6:8" ht="13.5">
      <c r="F235" s="84"/>
      <c r="G235" s="84"/>
      <c r="H235" s="84"/>
    </row>
    <row r="236" spans="6:8" ht="13.5">
      <c r="F236" s="84"/>
      <c r="G236" s="84"/>
      <c r="H236" s="84"/>
    </row>
    <row r="237" spans="6:8" ht="13.5">
      <c r="F237" s="84"/>
      <c r="G237" s="84"/>
      <c r="H237" s="84"/>
    </row>
    <row r="238" spans="6:8" ht="13.5">
      <c r="F238" s="84"/>
      <c r="G238" s="84"/>
      <c r="H238" s="84"/>
    </row>
    <row r="239" spans="6:8" ht="13.5">
      <c r="F239" s="84"/>
      <c r="G239" s="84"/>
      <c r="H239" s="84"/>
    </row>
    <row r="240" spans="6:8" ht="13.5">
      <c r="F240" s="84"/>
      <c r="G240" s="84"/>
      <c r="H240" s="84"/>
    </row>
    <row r="241" spans="6:8" ht="13.5">
      <c r="F241" s="84"/>
      <c r="G241" s="84"/>
      <c r="H241" s="84"/>
    </row>
    <row r="242" spans="6:8" ht="13.5">
      <c r="F242" s="84"/>
      <c r="G242" s="84"/>
      <c r="H242" s="84"/>
    </row>
    <row r="243" spans="6:8" ht="13.5">
      <c r="F243" s="84"/>
      <c r="G243" s="84"/>
      <c r="H243" s="84"/>
    </row>
    <row r="244" spans="6:8" ht="13.5">
      <c r="F244" s="84"/>
      <c r="G244" s="84"/>
      <c r="H244" s="84"/>
    </row>
    <row r="245" spans="6:8" ht="13.5">
      <c r="F245" s="84"/>
      <c r="G245" s="84"/>
      <c r="H245" s="84"/>
    </row>
    <row r="246" spans="6:8" ht="13.5">
      <c r="F246" s="84"/>
      <c r="G246" s="84"/>
      <c r="H246" s="84"/>
    </row>
    <row r="247" spans="6:8" ht="13.5">
      <c r="F247" s="84"/>
      <c r="G247" s="84"/>
      <c r="H247" s="84"/>
    </row>
    <row r="248" spans="6:8" ht="13.5">
      <c r="F248" s="84"/>
      <c r="G248" s="84"/>
      <c r="H248" s="84"/>
    </row>
    <row r="249" spans="6:8" ht="13.5">
      <c r="F249" s="84"/>
      <c r="G249" s="84"/>
      <c r="H249" s="84"/>
    </row>
    <row r="250" spans="6:8" ht="13.5">
      <c r="F250" s="84"/>
      <c r="G250" s="84"/>
      <c r="H250" s="84"/>
    </row>
    <row r="251" spans="6:8" ht="13.5">
      <c r="F251" s="84"/>
      <c r="G251" s="84"/>
      <c r="H251" s="84"/>
    </row>
    <row r="252" spans="6:8" ht="13.5">
      <c r="F252" s="84"/>
      <c r="G252" s="84"/>
      <c r="H252" s="84"/>
    </row>
    <row r="253" spans="6:8" ht="13.5">
      <c r="F253" s="84"/>
      <c r="G253" s="84"/>
      <c r="H253" s="84"/>
    </row>
    <row r="254" spans="6:8" ht="13.5">
      <c r="F254" s="84"/>
      <c r="G254" s="84"/>
      <c r="H254" s="84"/>
    </row>
    <row r="255" spans="6:8" ht="13.5">
      <c r="F255" s="84"/>
      <c r="G255" s="84"/>
      <c r="H255" s="84"/>
    </row>
    <row r="256" spans="6:8" ht="13.5">
      <c r="F256" s="84"/>
      <c r="G256" s="84"/>
      <c r="H256" s="84"/>
    </row>
    <row r="257" spans="6:8" ht="13.5">
      <c r="F257" s="84"/>
      <c r="G257" s="84"/>
      <c r="H257" s="84"/>
    </row>
    <row r="258" spans="6:8" ht="13.5">
      <c r="F258" s="84"/>
      <c r="G258" s="84"/>
      <c r="H258" s="84"/>
    </row>
    <row r="259" spans="6:8" ht="13.5">
      <c r="F259" s="84"/>
      <c r="G259" s="84"/>
      <c r="H259" s="84"/>
    </row>
    <row r="260" spans="6:8" ht="13.5">
      <c r="F260" s="84"/>
      <c r="G260" s="84"/>
      <c r="H260" s="84"/>
    </row>
    <row r="261" spans="6:8" ht="13.5">
      <c r="F261" s="84"/>
      <c r="G261" s="84"/>
      <c r="H261" s="84"/>
    </row>
    <row r="262" spans="6:8" ht="13.5">
      <c r="F262" s="84"/>
      <c r="G262" s="84"/>
      <c r="H262" s="84"/>
    </row>
    <row r="263" spans="6:8" ht="13.5">
      <c r="F263" s="84"/>
      <c r="G263" s="84"/>
      <c r="H263" s="84"/>
    </row>
    <row r="264" spans="6:8" ht="13.5">
      <c r="F264" s="84"/>
      <c r="G264" s="84"/>
      <c r="H264" s="84"/>
    </row>
    <row r="265" spans="6:8" ht="13.5">
      <c r="F265" s="84"/>
      <c r="G265" s="84"/>
      <c r="H265" s="84"/>
    </row>
    <row r="266" spans="6:8" ht="13.5">
      <c r="F266" s="84"/>
      <c r="G266" s="84"/>
      <c r="H266" s="84"/>
    </row>
    <row r="267" spans="6:8" ht="13.5">
      <c r="F267" s="84"/>
      <c r="G267" s="84"/>
      <c r="H267" s="84"/>
    </row>
    <row r="268" spans="6:8" ht="13.5">
      <c r="F268" s="84"/>
      <c r="G268" s="84"/>
      <c r="H268" s="84"/>
    </row>
    <row r="269" spans="6:8" ht="13.5">
      <c r="F269" s="84"/>
      <c r="G269" s="84"/>
      <c r="H269" s="84"/>
    </row>
    <row r="270" spans="6:8" ht="13.5">
      <c r="F270" s="84"/>
      <c r="G270" s="84"/>
      <c r="H270" s="84"/>
    </row>
    <row r="271" spans="6:8" ht="13.5">
      <c r="F271" s="84"/>
      <c r="G271" s="84"/>
      <c r="H271" s="84"/>
    </row>
    <row r="272" spans="6:8" ht="13.5">
      <c r="F272" s="84"/>
      <c r="G272" s="84"/>
      <c r="H272" s="84"/>
    </row>
    <row r="273" spans="6:8" ht="13.5">
      <c r="F273" s="84"/>
      <c r="G273" s="84"/>
      <c r="H273" s="84"/>
    </row>
    <row r="274" spans="6:8" ht="13.5">
      <c r="F274" s="84"/>
      <c r="G274" s="84"/>
      <c r="H274" s="84"/>
    </row>
    <row r="275" spans="6:8" ht="13.5">
      <c r="F275" s="84"/>
      <c r="G275" s="84"/>
      <c r="H275" s="84"/>
    </row>
    <row r="276" spans="6:8" ht="13.5">
      <c r="F276" s="84"/>
      <c r="G276" s="84"/>
      <c r="H276" s="84"/>
    </row>
    <row r="277" spans="6:8" ht="13.5">
      <c r="F277" s="84"/>
      <c r="G277" s="84"/>
      <c r="H277" s="84"/>
    </row>
    <row r="278" spans="6:8" ht="13.5">
      <c r="F278" s="84"/>
      <c r="G278" s="84"/>
      <c r="H278" s="84"/>
    </row>
    <row r="279" spans="6:8" ht="13.5">
      <c r="F279" s="84"/>
      <c r="G279" s="84"/>
      <c r="H279" s="84"/>
    </row>
    <row r="280" spans="6:8" ht="13.5">
      <c r="F280" s="84"/>
      <c r="G280" s="84"/>
      <c r="H280" s="84"/>
    </row>
    <row r="281" spans="6:8" ht="13.5">
      <c r="F281" s="84"/>
      <c r="G281" s="84"/>
      <c r="H281" s="84"/>
    </row>
    <row r="282" spans="6:8" ht="13.5">
      <c r="F282" s="84"/>
      <c r="G282" s="84"/>
      <c r="H282" s="84"/>
    </row>
    <row r="283" spans="6:8" ht="13.5">
      <c r="F283" s="84"/>
      <c r="G283" s="84"/>
      <c r="H283" s="84"/>
    </row>
    <row r="284" spans="6:8" ht="13.5">
      <c r="F284" s="84"/>
      <c r="G284" s="84"/>
      <c r="H284" s="84"/>
    </row>
    <row r="285" spans="6:8" ht="13.5">
      <c r="F285" s="84"/>
      <c r="G285" s="84"/>
      <c r="H285" s="84"/>
    </row>
    <row r="286" spans="6:8" ht="13.5">
      <c r="F286" s="84"/>
      <c r="G286" s="84"/>
      <c r="H286" s="84"/>
    </row>
    <row r="287" spans="6:8" ht="13.5">
      <c r="F287" s="84"/>
      <c r="G287" s="84"/>
      <c r="H287" s="84"/>
    </row>
    <row r="288" spans="6:8" ht="13.5">
      <c r="F288" s="84"/>
      <c r="G288" s="84"/>
      <c r="H288" s="84"/>
    </row>
    <row r="289" spans="6:8" ht="13.5">
      <c r="F289" s="84"/>
      <c r="G289" s="84"/>
      <c r="H289" s="84"/>
    </row>
    <row r="290" spans="6:8" ht="13.5">
      <c r="F290" s="84"/>
      <c r="G290" s="84"/>
      <c r="H290" s="84"/>
    </row>
    <row r="291" spans="6:8" ht="13.5">
      <c r="F291" s="84"/>
      <c r="G291" s="84"/>
      <c r="H291" s="84"/>
    </row>
    <row r="292" spans="6:8" ht="13.5">
      <c r="F292" s="84"/>
      <c r="G292" s="84"/>
      <c r="H292" s="84"/>
    </row>
    <row r="293" spans="6:8" ht="13.5">
      <c r="F293" s="84"/>
      <c r="G293" s="84"/>
      <c r="H293" s="84"/>
    </row>
    <row r="294" spans="6:8" ht="13.5">
      <c r="F294" s="84"/>
      <c r="G294" s="84"/>
      <c r="H294" s="84"/>
    </row>
    <row r="295" spans="6:8" ht="13.5">
      <c r="F295" s="84"/>
      <c r="G295" s="84"/>
      <c r="H295" s="84"/>
    </row>
    <row r="296" spans="6:8" ht="13.5">
      <c r="F296" s="84"/>
      <c r="G296" s="84"/>
      <c r="H296" s="84"/>
    </row>
    <row r="297" spans="6:8" ht="13.5">
      <c r="F297" s="84"/>
      <c r="G297" s="84"/>
      <c r="H297" s="84"/>
    </row>
    <row r="298" spans="6:8" ht="13.5">
      <c r="F298" s="84"/>
      <c r="G298" s="84"/>
      <c r="H298" s="84"/>
    </row>
    <row r="299" spans="6:8" ht="13.5">
      <c r="F299" s="84"/>
      <c r="G299" s="84"/>
      <c r="H299" s="84"/>
    </row>
    <row r="300" spans="6:8" ht="13.5">
      <c r="F300" s="84"/>
      <c r="G300" s="84"/>
      <c r="H300" s="84"/>
    </row>
    <row r="301" spans="6:8" ht="13.5">
      <c r="F301" s="84"/>
      <c r="G301" s="84"/>
      <c r="H301" s="84"/>
    </row>
    <row r="302" spans="6:8" ht="13.5">
      <c r="F302" s="84"/>
      <c r="G302" s="84"/>
      <c r="H302" s="84"/>
    </row>
    <row r="303" spans="6:8" ht="13.5">
      <c r="F303" s="84"/>
      <c r="G303" s="84"/>
      <c r="H303" s="84"/>
    </row>
    <row r="304" spans="6:8" ht="13.5">
      <c r="F304" s="84"/>
      <c r="G304" s="84"/>
      <c r="H304" s="84"/>
    </row>
    <row r="305" spans="6:8" ht="13.5">
      <c r="F305" s="84"/>
      <c r="G305" s="84"/>
      <c r="H305" s="84"/>
    </row>
    <row r="306" spans="6:8" ht="13.5">
      <c r="F306" s="84"/>
      <c r="G306" s="84"/>
      <c r="H306" s="84"/>
    </row>
    <row r="307" spans="6:8" ht="13.5">
      <c r="F307" s="84"/>
      <c r="G307" s="84"/>
      <c r="H307" s="84"/>
    </row>
    <row r="308" spans="6:8" ht="13.5">
      <c r="F308" s="84"/>
      <c r="G308" s="84"/>
      <c r="H308" s="84"/>
    </row>
    <row r="309" spans="6:8" ht="13.5">
      <c r="F309" s="84"/>
      <c r="G309" s="84"/>
      <c r="H309" s="84"/>
    </row>
    <row r="310" spans="6:8" ht="13.5">
      <c r="F310" s="84"/>
      <c r="G310" s="84"/>
      <c r="H310" s="84"/>
    </row>
    <row r="311" spans="6:8" ht="13.5">
      <c r="F311" s="84"/>
      <c r="G311" s="84"/>
      <c r="H311" s="84"/>
    </row>
    <row r="312" spans="6:8" ht="13.5">
      <c r="F312" s="84"/>
      <c r="G312" s="84"/>
      <c r="H312" s="84"/>
    </row>
    <row r="313" spans="6:8" ht="13.5">
      <c r="F313" s="84"/>
      <c r="G313" s="84"/>
      <c r="H313" s="84"/>
    </row>
    <row r="314" spans="6:8" ht="13.5">
      <c r="F314" s="84"/>
      <c r="G314" s="84"/>
      <c r="H314" s="84"/>
    </row>
    <row r="315" spans="6:8" ht="13.5">
      <c r="F315" s="84"/>
      <c r="G315" s="84"/>
      <c r="H315" s="84"/>
    </row>
    <row r="316" spans="6:8" ht="13.5">
      <c r="F316" s="84"/>
      <c r="G316" s="84"/>
      <c r="H316" s="84"/>
    </row>
    <row r="317" spans="6:8" ht="13.5">
      <c r="F317" s="84"/>
      <c r="G317" s="84"/>
      <c r="H317" s="84"/>
    </row>
    <row r="318" spans="6:8" ht="13.5">
      <c r="F318" s="84"/>
      <c r="G318" s="84"/>
      <c r="H318" s="84"/>
    </row>
    <row r="319" spans="6:8" ht="13.5">
      <c r="F319" s="84"/>
      <c r="G319" s="84"/>
      <c r="H319" s="84"/>
    </row>
    <row r="320" spans="6:8" ht="13.5">
      <c r="F320" s="84"/>
      <c r="G320" s="84"/>
      <c r="H320" s="84"/>
    </row>
    <row r="321" spans="6:8" ht="13.5">
      <c r="F321" s="84"/>
      <c r="G321" s="84"/>
      <c r="H321" s="84"/>
    </row>
    <row r="322" spans="6:8" ht="13.5">
      <c r="F322" s="84"/>
      <c r="G322" s="84"/>
      <c r="H322" s="84"/>
    </row>
    <row r="323" spans="6:8" ht="13.5">
      <c r="F323" s="84"/>
      <c r="G323" s="84"/>
      <c r="H323" s="84"/>
    </row>
    <row r="324" spans="6:8" ht="13.5">
      <c r="F324" s="84"/>
      <c r="G324" s="84"/>
      <c r="H324" s="84"/>
    </row>
    <row r="325" spans="6:8" ht="13.5">
      <c r="F325" s="84"/>
      <c r="G325" s="84"/>
      <c r="H325" s="84"/>
    </row>
    <row r="326" spans="6:8" ht="13.5">
      <c r="F326" s="84"/>
      <c r="G326" s="84"/>
      <c r="H326" s="84"/>
    </row>
    <row r="327" spans="6:8" ht="13.5">
      <c r="F327" s="84"/>
      <c r="G327" s="84"/>
      <c r="H327" s="84"/>
    </row>
    <row r="328" spans="6:8" ht="13.5">
      <c r="F328" s="84"/>
      <c r="G328" s="84"/>
      <c r="H328" s="84"/>
    </row>
    <row r="329" spans="6:8" ht="13.5">
      <c r="F329" s="84"/>
      <c r="G329" s="84"/>
      <c r="H329" s="84"/>
    </row>
    <row r="330" spans="6:8" ht="13.5">
      <c r="F330" s="84"/>
      <c r="G330" s="84"/>
      <c r="H330" s="84"/>
    </row>
    <row r="331" spans="6:8" ht="13.5">
      <c r="F331" s="84"/>
      <c r="G331" s="84"/>
      <c r="H331" s="84"/>
    </row>
    <row r="332" spans="6:8" ht="13.5">
      <c r="F332" s="84"/>
      <c r="G332" s="84"/>
      <c r="H332" s="84"/>
    </row>
    <row r="333" spans="6:8" ht="13.5">
      <c r="F333" s="84"/>
      <c r="G333" s="84"/>
      <c r="H333" s="84"/>
    </row>
    <row r="334" spans="6:8" ht="13.5">
      <c r="F334" s="84"/>
      <c r="G334" s="84"/>
      <c r="H334" s="84"/>
    </row>
    <row r="335" spans="6:8" ht="13.5">
      <c r="F335" s="84"/>
      <c r="G335" s="84"/>
      <c r="H335" s="84"/>
    </row>
    <row r="336" spans="6:8" ht="13.5">
      <c r="F336" s="84"/>
      <c r="G336" s="84"/>
      <c r="H336" s="84"/>
    </row>
    <row r="337" spans="6:8" ht="13.5">
      <c r="F337" s="84"/>
      <c r="G337" s="84"/>
      <c r="H337" s="84"/>
    </row>
    <row r="338" spans="6:8" ht="13.5">
      <c r="F338" s="84"/>
      <c r="G338" s="84"/>
      <c r="H338" s="84"/>
    </row>
    <row r="339" spans="6:8" ht="13.5">
      <c r="F339" s="84"/>
      <c r="G339" s="84"/>
      <c r="H339" s="84"/>
    </row>
    <row r="340" spans="6:8" ht="13.5">
      <c r="F340" s="84"/>
      <c r="G340" s="84"/>
      <c r="H340" s="84"/>
    </row>
    <row r="341" spans="6:8" ht="13.5">
      <c r="F341" s="84"/>
      <c r="G341" s="84"/>
      <c r="H341" s="84"/>
    </row>
    <row r="342" spans="6:8" ht="13.5">
      <c r="F342" s="84"/>
      <c r="G342" s="84"/>
      <c r="H342" s="84"/>
    </row>
    <row r="343" spans="6:8" ht="13.5">
      <c r="F343" s="84"/>
      <c r="G343" s="84"/>
      <c r="H343" s="84"/>
    </row>
    <row r="344" spans="6:8" ht="13.5">
      <c r="F344" s="84"/>
      <c r="G344" s="84"/>
      <c r="H344" s="84"/>
    </row>
    <row r="345" spans="6:8" ht="13.5">
      <c r="F345" s="84"/>
      <c r="G345" s="84"/>
      <c r="H345" s="84"/>
    </row>
    <row r="346" spans="6:8" ht="13.5">
      <c r="F346" s="84"/>
      <c r="G346" s="84"/>
      <c r="H346" s="84"/>
    </row>
    <row r="347" spans="6:8" ht="13.5">
      <c r="F347" s="84"/>
      <c r="G347" s="84"/>
      <c r="H347" s="84"/>
    </row>
    <row r="348" spans="6:8" ht="13.5">
      <c r="F348" s="84"/>
      <c r="G348" s="84"/>
      <c r="H348" s="84"/>
    </row>
    <row r="349" spans="6:8" ht="13.5">
      <c r="F349" s="84"/>
      <c r="G349" s="84"/>
      <c r="H349" s="84"/>
    </row>
    <row r="350" spans="6:8" ht="13.5">
      <c r="F350" s="84"/>
      <c r="G350" s="84"/>
      <c r="H350" s="84"/>
    </row>
    <row r="351" spans="6:8" ht="13.5">
      <c r="F351" s="84"/>
      <c r="G351" s="84"/>
      <c r="H351" s="84"/>
    </row>
    <row r="352" spans="6:8" ht="13.5">
      <c r="F352" s="84"/>
      <c r="G352" s="84"/>
      <c r="H352" s="84"/>
    </row>
    <row r="353" spans="6:8" ht="13.5">
      <c r="F353" s="84"/>
      <c r="G353" s="84"/>
      <c r="H353" s="84"/>
    </row>
    <row r="354" spans="6:8" ht="13.5">
      <c r="F354" s="84"/>
      <c r="G354" s="84"/>
      <c r="H354" s="84"/>
    </row>
    <row r="355" spans="6:8" ht="13.5">
      <c r="F355" s="84"/>
      <c r="G355" s="84"/>
      <c r="H355" s="84"/>
    </row>
    <row r="356" spans="6:8" ht="13.5">
      <c r="F356" s="84"/>
      <c r="G356" s="84"/>
      <c r="H356" s="84"/>
    </row>
    <row r="357" spans="6:8" ht="13.5">
      <c r="F357" s="84"/>
      <c r="G357" s="84"/>
      <c r="H357" s="84"/>
    </row>
    <row r="358" spans="6:8" ht="13.5">
      <c r="F358" s="84"/>
      <c r="G358" s="84"/>
      <c r="H358" s="84"/>
    </row>
    <row r="359" spans="6:8" ht="13.5">
      <c r="F359" s="84"/>
      <c r="G359" s="84"/>
      <c r="H359" s="84"/>
    </row>
    <row r="360" spans="6:8" ht="13.5">
      <c r="F360" s="84"/>
      <c r="G360" s="84"/>
      <c r="H360" s="84"/>
    </row>
  </sheetData>
  <sheetProtection/>
  <mergeCells count="29"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  <mergeCell ref="A114:C114"/>
    <mergeCell ref="A115:A126"/>
    <mergeCell ref="B122:C126"/>
    <mergeCell ref="B118:C121"/>
    <mergeCell ref="B115:C117"/>
    <mergeCell ref="A71:C71"/>
    <mergeCell ref="B72:C73"/>
    <mergeCell ref="B74:C81"/>
    <mergeCell ref="B82:C86"/>
    <mergeCell ref="C6:C18"/>
    <mergeCell ref="B87:C90"/>
    <mergeCell ref="B91:C113"/>
    <mergeCell ref="A72:A113"/>
    <mergeCell ref="B43:C50"/>
    <mergeCell ref="A51:C51"/>
    <mergeCell ref="A52:A70"/>
    <mergeCell ref="B52:C58"/>
    <mergeCell ref="B59:C64"/>
    <mergeCell ref="B65:C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5" sqref="B5:C5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3359375" style="82" customWidth="1"/>
    <col min="5" max="5" width="11.6640625" style="83" customWidth="1"/>
    <col min="6" max="6" width="8.6640625" style="83" customWidth="1"/>
    <col min="7" max="7" width="9.77734375" style="83" customWidth="1"/>
    <col min="8" max="8" width="8.99609375" style="83" customWidth="1"/>
    <col min="9" max="16384" width="8.88671875" style="77" customWidth="1"/>
  </cols>
  <sheetData>
    <row r="1" spans="1:8" ht="22.5">
      <c r="A1" s="223" t="s">
        <v>289</v>
      </c>
      <c r="B1" s="224"/>
      <c r="C1" s="224"/>
      <c r="D1" s="224"/>
      <c r="E1" s="224"/>
      <c r="F1" s="224"/>
      <c r="G1" s="224"/>
      <c r="H1" s="225"/>
    </row>
    <row r="2" spans="1:8" ht="13.5">
      <c r="A2" s="215" t="s">
        <v>211</v>
      </c>
      <c r="B2" s="216"/>
      <c r="C2" s="216"/>
      <c r="D2" s="216"/>
      <c r="E2" s="93" t="s">
        <v>42</v>
      </c>
      <c r="F2" s="93" t="s">
        <v>235</v>
      </c>
      <c r="G2" s="93" t="s">
        <v>43</v>
      </c>
      <c r="H2" s="107" t="s">
        <v>44</v>
      </c>
    </row>
    <row r="3" spans="1:8" ht="13.5">
      <c r="A3" s="217" t="s">
        <v>212</v>
      </c>
      <c r="B3" s="218"/>
      <c r="C3" s="218"/>
      <c r="D3" s="218"/>
      <c r="E3" s="109">
        <f>SUM(F3:H3)</f>
        <v>117676</v>
      </c>
      <c r="F3" s="109">
        <f>F4+F51+F71+F114</f>
        <v>304</v>
      </c>
      <c r="G3" s="109">
        <f>G4+G51+G71+G114</f>
        <v>113571</v>
      </c>
      <c r="H3" s="122">
        <f>H4+H51+H71+H114</f>
        <v>3801</v>
      </c>
    </row>
    <row r="4" spans="1:8" ht="13.5">
      <c r="A4" s="219" t="s">
        <v>3</v>
      </c>
      <c r="B4" s="220"/>
      <c r="C4" s="220"/>
      <c r="D4" s="78" t="s">
        <v>215</v>
      </c>
      <c r="E4" s="111">
        <f>SUM(F4:H4)</f>
        <v>95754</v>
      </c>
      <c r="F4" s="124">
        <f>F5+F31+F36+F43</f>
        <v>121</v>
      </c>
      <c r="G4" s="124">
        <f>G5+G31+G36+G43</f>
        <v>93199</v>
      </c>
      <c r="H4" s="125">
        <f>H5+H31+H36+H43</f>
        <v>2434</v>
      </c>
    </row>
    <row r="5" spans="1:8" ht="13.5">
      <c r="A5" s="221"/>
      <c r="B5" s="222" t="s">
        <v>4</v>
      </c>
      <c r="C5" s="222"/>
      <c r="D5" s="79" t="s">
        <v>218</v>
      </c>
      <c r="E5" s="112">
        <f>SUM(F5:H5)</f>
        <v>74071</v>
      </c>
      <c r="F5" s="126">
        <f>F6+F19</f>
        <v>93</v>
      </c>
      <c r="G5" s="126">
        <f>G6+G19</f>
        <v>71642</v>
      </c>
      <c r="H5" s="127">
        <f>H6+H19</f>
        <v>2336</v>
      </c>
    </row>
    <row r="6" spans="1:8" ht="13.5">
      <c r="A6" s="221"/>
      <c r="B6" s="198"/>
      <c r="C6" s="198" t="s">
        <v>17</v>
      </c>
      <c r="D6" s="86" t="s">
        <v>218</v>
      </c>
      <c r="E6" s="114">
        <f>SUM(F6:H6)</f>
        <v>71673</v>
      </c>
      <c r="F6" s="128">
        <f>SUM(F7:F18)</f>
        <v>93</v>
      </c>
      <c r="G6" s="128">
        <f>SUM(G7:G18)</f>
        <v>69253</v>
      </c>
      <c r="H6" s="129">
        <f>SUM(H7:H18)</f>
        <v>2327</v>
      </c>
    </row>
    <row r="7" spans="1:8" ht="13.5">
      <c r="A7" s="221"/>
      <c r="B7" s="198"/>
      <c r="C7" s="198"/>
      <c r="D7" s="75" t="s">
        <v>6</v>
      </c>
      <c r="E7" s="128">
        <f aca="true" t="shared" si="0" ref="E7:E18">SUM(F7:H7)</f>
        <v>4360</v>
      </c>
      <c r="F7" s="130">
        <v>0</v>
      </c>
      <c r="G7" s="130">
        <v>4360</v>
      </c>
      <c r="H7" s="131">
        <v>0</v>
      </c>
    </row>
    <row r="8" spans="1:8" ht="13.5">
      <c r="A8" s="221"/>
      <c r="B8" s="198"/>
      <c r="C8" s="198"/>
      <c r="D8" s="75" t="s">
        <v>7</v>
      </c>
      <c r="E8" s="128">
        <f t="shared" si="0"/>
        <v>8121</v>
      </c>
      <c r="F8" s="130">
        <v>21</v>
      </c>
      <c r="G8" s="130">
        <v>8080</v>
      </c>
      <c r="H8" s="131">
        <v>20</v>
      </c>
    </row>
    <row r="9" spans="1:8" ht="13.5">
      <c r="A9" s="221"/>
      <c r="B9" s="198"/>
      <c r="C9" s="198"/>
      <c r="D9" s="75" t="s">
        <v>8</v>
      </c>
      <c r="E9" s="128">
        <f t="shared" si="0"/>
        <v>9467</v>
      </c>
      <c r="F9" s="130">
        <v>12</v>
      </c>
      <c r="G9" s="130">
        <v>9455</v>
      </c>
      <c r="H9" s="131">
        <v>0</v>
      </c>
    </row>
    <row r="10" spans="1:8" ht="13.5">
      <c r="A10" s="221"/>
      <c r="B10" s="198"/>
      <c r="C10" s="198"/>
      <c r="D10" s="75" t="s">
        <v>9</v>
      </c>
      <c r="E10" s="128">
        <f t="shared" si="0"/>
        <v>37210</v>
      </c>
      <c r="F10" s="130">
        <v>60</v>
      </c>
      <c r="G10" s="130">
        <v>35145</v>
      </c>
      <c r="H10" s="131">
        <v>2005</v>
      </c>
    </row>
    <row r="11" spans="1:8" ht="13.5">
      <c r="A11" s="221"/>
      <c r="B11" s="198"/>
      <c r="C11" s="198"/>
      <c r="D11" s="75" t="s">
        <v>10</v>
      </c>
      <c r="E11" s="128">
        <f t="shared" si="0"/>
        <v>3846</v>
      </c>
      <c r="F11" s="130">
        <v>0</v>
      </c>
      <c r="G11" s="130">
        <v>3833</v>
      </c>
      <c r="H11" s="131">
        <v>13</v>
      </c>
    </row>
    <row r="12" spans="1:8" ht="13.5">
      <c r="A12" s="221"/>
      <c r="B12" s="198"/>
      <c r="C12" s="198"/>
      <c r="D12" s="75" t="s">
        <v>11</v>
      </c>
      <c r="E12" s="128">
        <f t="shared" si="0"/>
        <v>5958</v>
      </c>
      <c r="F12" s="130">
        <v>0</v>
      </c>
      <c r="G12" s="130">
        <v>5698</v>
      </c>
      <c r="H12" s="131">
        <v>260</v>
      </c>
    </row>
    <row r="13" spans="1:8" ht="13.5">
      <c r="A13" s="221"/>
      <c r="B13" s="198"/>
      <c r="C13" s="198"/>
      <c r="D13" s="75" t="s">
        <v>12</v>
      </c>
      <c r="E13" s="128">
        <f t="shared" si="0"/>
        <v>2122</v>
      </c>
      <c r="F13" s="130">
        <v>0</v>
      </c>
      <c r="G13" s="130">
        <v>2107</v>
      </c>
      <c r="H13" s="131">
        <v>15</v>
      </c>
    </row>
    <row r="14" spans="1:8" ht="13.5">
      <c r="A14" s="221"/>
      <c r="B14" s="198"/>
      <c r="C14" s="198"/>
      <c r="D14" s="75" t="s">
        <v>13</v>
      </c>
      <c r="E14" s="128">
        <f t="shared" si="0"/>
        <v>500</v>
      </c>
      <c r="F14" s="130">
        <v>0</v>
      </c>
      <c r="G14" s="130">
        <v>486</v>
      </c>
      <c r="H14" s="131">
        <v>14</v>
      </c>
    </row>
    <row r="15" spans="1:8" ht="13.5">
      <c r="A15" s="221"/>
      <c r="B15" s="198"/>
      <c r="C15" s="198"/>
      <c r="D15" s="75" t="s">
        <v>14</v>
      </c>
      <c r="E15" s="128">
        <f t="shared" si="0"/>
        <v>32</v>
      </c>
      <c r="F15" s="130">
        <v>0</v>
      </c>
      <c r="G15" s="130">
        <v>32</v>
      </c>
      <c r="H15" s="131">
        <v>0</v>
      </c>
    </row>
    <row r="16" spans="1:8" ht="13.5">
      <c r="A16" s="221"/>
      <c r="B16" s="198"/>
      <c r="C16" s="198"/>
      <c r="D16" s="75" t="s">
        <v>15</v>
      </c>
      <c r="E16" s="128">
        <f t="shared" si="0"/>
        <v>38</v>
      </c>
      <c r="F16" s="130">
        <v>0</v>
      </c>
      <c r="G16" s="130">
        <v>38</v>
      </c>
      <c r="H16" s="131">
        <v>0</v>
      </c>
    </row>
    <row r="17" spans="1:8" ht="13.5">
      <c r="A17" s="221"/>
      <c r="B17" s="198"/>
      <c r="C17" s="198"/>
      <c r="D17" s="75" t="s">
        <v>16</v>
      </c>
      <c r="E17" s="128">
        <f>SUM(F17:H17)</f>
        <v>14</v>
      </c>
      <c r="F17" s="130">
        <v>0</v>
      </c>
      <c r="G17" s="130">
        <v>14</v>
      </c>
      <c r="H17" s="131">
        <v>0</v>
      </c>
    </row>
    <row r="18" spans="1:8" ht="13.5">
      <c r="A18" s="221"/>
      <c r="B18" s="198"/>
      <c r="C18" s="198"/>
      <c r="D18" s="75" t="s">
        <v>263</v>
      </c>
      <c r="E18" s="128">
        <f t="shared" si="0"/>
        <v>5</v>
      </c>
      <c r="F18" s="130">
        <v>0</v>
      </c>
      <c r="G18" s="130">
        <v>5</v>
      </c>
      <c r="H18" s="131">
        <v>0</v>
      </c>
    </row>
    <row r="19" spans="1:8" ht="13.5">
      <c r="A19" s="221"/>
      <c r="B19" s="198"/>
      <c r="C19" s="198" t="s">
        <v>18</v>
      </c>
      <c r="D19" s="86" t="s">
        <v>218</v>
      </c>
      <c r="E19" s="128">
        <f>SUM(F19:H19)</f>
        <v>2398</v>
      </c>
      <c r="F19" s="128">
        <f>SUM(F20:F30)</f>
        <v>0</v>
      </c>
      <c r="G19" s="128">
        <f>SUM(G20:G30)</f>
        <v>2389</v>
      </c>
      <c r="H19" s="128">
        <f>SUM(H20:H30)</f>
        <v>9</v>
      </c>
    </row>
    <row r="20" spans="1:8" ht="13.5">
      <c r="A20" s="221"/>
      <c r="B20" s="198"/>
      <c r="C20" s="198"/>
      <c r="D20" s="75" t="s">
        <v>6</v>
      </c>
      <c r="E20" s="128">
        <f aca="true" t="shared" si="1" ref="E20:E30">SUM(F20:H20)</f>
        <v>1</v>
      </c>
      <c r="F20" s="152">
        <v>0</v>
      </c>
      <c r="G20" s="152">
        <v>1</v>
      </c>
      <c r="H20" s="153">
        <v>0</v>
      </c>
    </row>
    <row r="21" spans="1:8" ht="13.5">
      <c r="A21" s="221"/>
      <c r="B21" s="198"/>
      <c r="C21" s="198"/>
      <c r="D21" s="75" t="s">
        <v>7</v>
      </c>
      <c r="E21" s="128">
        <f t="shared" si="1"/>
        <v>2</v>
      </c>
      <c r="F21" s="130">
        <v>0</v>
      </c>
      <c r="G21" s="130">
        <v>2</v>
      </c>
      <c r="H21" s="131">
        <v>0</v>
      </c>
    </row>
    <row r="22" spans="1:8" ht="13.5">
      <c r="A22" s="221"/>
      <c r="B22" s="198"/>
      <c r="C22" s="198"/>
      <c r="D22" s="75" t="s">
        <v>8</v>
      </c>
      <c r="E22" s="128">
        <f t="shared" si="1"/>
        <v>60</v>
      </c>
      <c r="F22" s="130">
        <v>0</v>
      </c>
      <c r="G22" s="130">
        <v>60</v>
      </c>
      <c r="H22" s="131">
        <v>0</v>
      </c>
    </row>
    <row r="23" spans="1:8" ht="13.5">
      <c r="A23" s="221"/>
      <c r="B23" s="198"/>
      <c r="C23" s="198"/>
      <c r="D23" s="75" t="s">
        <v>9</v>
      </c>
      <c r="E23" s="128">
        <f t="shared" si="1"/>
        <v>953</v>
      </c>
      <c r="F23" s="130">
        <v>0</v>
      </c>
      <c r="G23" s="130">
        <v>948</v>
      </c>
      <c r="H23" s="131">
        <v>5</v>
      </c>
    </row>
    <row r="24" spans="1:8" ht="13.5">
      <c r="A24" s="221"/>
      <c r="B24" s="198"/>
      <c r="C24" s="198"/>
      <c r="D24" s="75" t="s">
        <v>10</v>
      </c>
      <c r="E24" s="128">
        <f t="shared" si="1"/>
        <v>359</v>
      </c>
      <c r="F24" s="130">
        <v>0</v>
      </c>
      <c r="G24" s="130">
        <v>358</v>
      </c>
      <c r="H24" s="131">
        <v>1</v>
      </c>
    </row>
    <row r="25" spans="1:8" ht="13.5">
      <c r="A25" s="221"/>
      <c r="B25" s="198"/>
      <c r="C25" s="198"/>
      <c r="D25" s="75" t="s">
        <v>11</v>
      </c>
      <c r="E25" s="128">
        <f t="shared" si="1"/>
        <v>414</v>
      </c>
      <c r="F25" s="130">
        <v>0</v>
      </c>
      <c r="G25" s="130">
        <v>412</v>
      </c>
      <c r="H25" s="131">
        <v>2</v>
      </c>
    </row>
    <row r="26" spans="1:8" ht="13.5">
      <c r="A26" s="221"/>
      <c r="B26" s="198"/>
      <c r="C26" s="198"/>
      <c r="D26" s="75" t="s">
        <v>12</v>
      </c>
      <c r="E26" s="128">
        <f t="shared" si="1"/>
        <v>352</v>
      </c>
      <c r="F26" s="130">
        <v>0</v>
      </c>
      <c r="G26" s="130">
        <v>351</v>
      </c>
      <c r="H26" s="131">
        <v>1</v>
      </c>
    </row>
    <row r="27" spans="1:8" ht="13.5">
      <c r="A27" s="221"/>
      <c r="B27" s="198"/>
      <c r="C27" s="198"/>
      <c r="D27" s="75" t="s">
        <v>13</v>
      </c>
      <c r="E27" s="128">
        <f t="shared" si="1"/>
        <v>123</v>
      </c>
      <c r="F27" s="130">
        <v>0</v>
      </c>
      <c r="G27" s="130">
        <v>123</v>
      </c>
      <c r="H27" s="131">
        <v>0</v>
      </c>
    </row>
    <row r="28" spans="1:8" ht="13.5">
      <c r="A28" s="221"/>
      <c r="B28" s="198"/>
      <c r="C28" s="198"/>
      <c r="D28" s="75" t="s">
        <v>14</v>
      </c>
      <c r="E28" s="128">
        <f t="shared" si="1"/>
        <v>64</v>
      </c>
      <c r="F28" s="130">
        <v>0</v>
      </c>
      <c r="G28" s="130">
        <v>64</v>
      </c>
      <c r="H28" s="131">
        <v>0</v>
      </c>
    </row>
    <row r="29" spans="1:8" ht="13.5">
      <c r="A29" s="221"/>
      <c r="B29" s="198"/>
      <c r="C29" s="198"/>
      <c r="D29" s="75" t="s">
        <v>15</v>
      </c>
      <c r="E29" s="128">
        <f t="shared" si="1"/>
        <v>36</v>
      </c>
      <c r="F29" s="130">
        <v>0</v>
      </c>
      <c r="G29" s="130">
        <v>36</v>
      </c>
      <c r="H29" s="131">
        <v>0</v>
      </c>
    </row>
    <row r="30" spans="1:8" ht="13.5">
      <c r="A30" s="221"/>
      <c r="B30" s="198"/>
      <c r="C30" s="198"/>
      <c r="D30" s="75" t="s">
        <v>16</v>
      </c>
      <c r="E30" s="128">
        <f t="shared" si="1"/>
        <v>34</v>
      </c>
      <c r="F30" s="130">
        <v>0</v>
      </c>
      <c r="G30" s="130">
        <v>34</v>
      </c>
      <c r="H30" s="131">
        <v>0</v>
      </c>
    </row>
    <row r="31" spans="1:8" ht="13.5">
      <c r="A31" s="221"/>
      <c r="B31" s="198" t="s">
        <v>20</v>
      </c>
      <c r="C31" s="198"/>
      <c r="D31" s="79" t="s">
        <v>219</v>
      </c>
      <c r="E31" s="126">
        <f aca="true" t="shared" si="2" ref="E31:E36">SUM(F31:H31)</f>
        <v>163</v>
      </c>
      <c r="F31" s="126">
        <f>SUM(F32:F35)</f>
        <v>0</v>
      </c>
      <c r="G31" s="126">
        <f>SUM(G32:G35)</f>
        <v>157</v>
      </c>
      <c r="H31" s="127">
        <f>SUM(H32:H35)</f>
        <v>6</v>
      </c>
    </row>
    <row r="32" spans="1:8" ht="13.5">
      <c r="A32" s="221"/>
      <c r="B32" s="198"/>
      <c r="C32" s="198"/>
      <c r="D32" s="75" t="s">
        <v>8</v>
      </c>
      <c r="E32" s="126">
        <f t="shared" si="2"/>
        <v>139</v>
      </c>
      <c r="F32" s="130">
        <v>0</v>
      </c>
      <c r="G32" s="130">
        <v>139</v>
      </c>
      <c r="H32" s="131">
        <v>0</v>
      </c>
    </row>
    <row r="33" spans="1:8" ht="13.5">
      <c r="A33" s="221"/>
      <c r="B33" s="198"/>
      <c r="C33" s="198"/>
      <c r="D33" s="75" t="s">
        <v>10</v>
      </c>
      <c r="E33" s="126">
        <f t="shared" si="2"/>
        <v>17</v>
      </c>
      <c r="F33" s="130">
        <v>0</v>
      </c>
      <c r="G33" s="130">
        <v>17</v>
      </c>
      <c r="H33" s="131">
        <v>0</v>
      </c>
    </row>
    <row r="34" spans="1:8" ht="13.5">
      <c r="A34" s="221"/>
      <c r="B34" s="198"/>
      <c r="C34" s="198"/>
      <c r="D34" s="75" t="s">
        <v>11</v>
      </c>
      <c r="E34" s="126">
        <f t="shared" si="2"/>
        <v>1</v>
      </c>
      <c r="F34" s="130">
        <v>0</v>
      </c>
      <c r="G34" s="130">
        <v>1</v>
      </c>
      <c r="H34" s="131">
        <v>0</v>
      </c>
    </row>
    <row r="35" spans="1:8" ht="13.5">
      <c r="A35" s="221"/>
      <c r="B35" s="198"/>
      <c r="C35" s="198"/>
      <c r="D35" s="75" t="s">
        <v>19</v>
      </c>
      <c r="E35" s="126">
        <f t="shared" si="2"/>
        <v>6</v>
      </c>
      <c r="F35" s="130">
        <v>0</v>
      </c>
      <c r="G35" s="130">
        <v>0</v>
      </c>
      <c r="H35" s="131">
        <v>6</v>
      </c>
    </row>
    <row r="36" spans="1:8" ht="13.5">
      <c r="A36" s="221"/>
      <c r="B36" s="198" t="s">
        <v>276</v>
      </c>
      <c r="C36" s="198"/>
      <c r="D36" s="79" t="s">
        <v>219</v>
      </c>
      <c r="E36" s="126">
        <f t="shared" si="2"/>
        <v>16773</v>
      </c>
      <c r="F36" s="126">
        <f>SUM(F37:F42)</f>
        <v>21</v>
      </c>
      <c r="G36" s="126">
        <f>SUM(G37:G42)</f>
        <v>16667</v>
      </c>
      <c r="H36" s="127">
        <f>SUM(H37:H42)</f>
        <v>85</v>
      </c>
    </row>
    <row r="37" spans="1:8" ht="13.5">
      <c r="A37" s="221"/>
      <c r="B37" s="198"/>
      <c r="C37" s="198"/>
      <c r="D37" s="75" t="s">
        <v>8</v>
      </c>
      <c r="E37" s="126">
        <f aca="true" t="shared" si="3" ref="E37:E42">SUM(F37:H37)</f>
        <v>2</v>
      </c>
      <c r="F37" s="130">
        <v>0</v>
      </c>
      <c r="G37" s="130">
        <v>2</v>
      </c>
      <c r="H37" s="131">
        <v>0</v>
      </c>
    </row>
    <row r="38" spans="1:8" ht="13.5">
      <c r="A38" s="221"/>
      <c r="B38" s="198"/>
      <c r="C38" s="198"/>
      <c r="D38" s="75" t="s">
        <v>9</v>
      </c>
      <c r="E38" s="126">
        <f t="shared" si="3"/>
        <v>10466</v>
      </c>
      <c r="F38" s="130">
        <v>11</v>
      </c>
      <c r="G38" s="130">
        <v>10399</v>
      </c>
      <c r="H38" s="131">
        <v>56</v>
      </c>
    </row>
    <row r="39" spans="1:8" ht="13.5">
      <c r="A39" s="221"/>
      <c r="B39" s="198"/>
      <c r="C39" s="198"/>
      <c r="D39" s="75" t="s">
        <v>10</v>
      </c>
      <c r="E39" s="126">
        <f t="shared" si="3"/>
        <v>3813</v>
      </c>
      <c r="F39" s="130">
        <v>8</v>
      </c>
      <c r="G39" s="130">
        <v>3778</v>
      </c>
      <c r="H39" s="131">
        <v>27</v>
      </c>
    </row>
    <row r="40" spans="1:8" ht="13.5">
      <c r="A40" s="221"/>
      <c r="B40" s="198"/>
      <c r="C40" s="198"/>
      <c r="D40" s="75" t="s">
        <v>11</v>
      </c>
      <c r="E40" s="126">
        <f t="shared" si="3"/>
        <v>2401</v>
      </c>
      <c r="F40" s="130">
        <v>2</v>
      </c>
      <c r="G40" s="130">
        <v>2397</v>
      </c>
      <c r="H40" s="131">
        <v>2</v>
      </c>
    </row>
    <row r="41" spans="1:8" ht="13.5">
      <c r="A41" s="221"/>
      <c r="B41" s="198"/>
      <c r="C41" s="198"/>
      <c r="D41" s="75" t="s">
        <v>12</v>
      </c>
      <c r="E41" s="126">
        <f t="shared" si="3"/>
        <v>39</v>
      </c>
      <c r="F41" s="130">
        <v>0</v>
      </c>
      <c r="G41" s="130">
        <v>39</v>
      </c>
      <c r="H41" s="131">
        <v>0</v>
      </c>
    </row>
    <row r="42" spans="1:8" ht="13.5">
      <c r="A42" s="221"/>
      <c r="B42" s="198"/>
      <c r="C42" s="198"/>
      <c r="D42" s="75" t="s">
        <v>19</v>
      </c>
      <c r="E42" s="126">
        <f t="shared" si="3"/>
        <v>52</v>
      </c>
      <c r="F42" s="130">
        <v>0</v>
      </c>
      <c r="G42" s="130">
        <v>52</v>
      </c>
      <c r="H42" s="131">
        <v>0</v>
      </c>
    </row>
    <row r="43" spans="1:8" ht="13.5">
      <c r="A43" s="221"/>
      <c r="B43" s="198" t="s">
        <v>35</v>
      </c>
      <c r="C43" s="198"/>
      <c r="D43" s="79" t="s">
        <v>219</v>
      </c>
      <c r="E43" s="126">
        <f>SUM(F43:H43)</f>
        <v>4747</v>
      </c>
      <c r="F43" s="126">
        <f>SUM(F44:F50)</f>
        <v>7</v>
      </c>
      <c r="G43" s="126">
        <f>SUM(G44:G50)</f>
        <v>4733</v>
      </c>
      <c r="H43" s="127">
        <f>SUM(H44:H50)</f>
        <v>7</v>
      </c>
    </row>
    <row r="44" spans="1:8" ht="13.5">
      <c r="A44" s="221"/>
      <c r="B44" s="198"/>
      <c r="C44" s="198"/>
      <c r="D44" s="75" t="s">
        <v>8</v>
      </c>
      <c r="E44" s="126">
        <f aca="true" t="shared" si="4" ref="E44:E50">SUM(F44:H44)</f>
        <v>1</v>
      </c>
      <c r="F44" s="130">
        <v>0</v>
      </c>
      <c r="G44" s="130">
        <v>1</v>
      </c>
      <c r="H44" s="131">
        <v>0</v>
      </c>
    </row>
    <row r="45" spans="1:8" ht="13.5">
      <c r="A45" s="221"/>
      <c r="B45" s="198"/>
      <c r="C45" s="198"/>
      <c r="D45" s="75" t="s">
        <v>34</v>
      </c>
      <c r="E45" s="126">
        <f t="shared" si="4"/>
        <v>3078</v>
      </c>
      <c r="F45" s="130">
        <v>0</v>
      </c>
      <c r="G45" s="130">
        <v>3075</v>
      </c>
      <c r="H45" s="131">
        <v>3</v>
      </c>
    </row>
    <row r="46" spans="1:8" ht="13.5">
      <c r="A46" s="221"/>
      <c r="B46" s="198"/>
      <c r="C46" s="198"/>
      <c r="D46" s="75" t="s">
        <v>10</v>
      </c>
      <c r="E46" s="126">
        <f t="shared" si="4"/>
        <v>504</v>
      </c>
      <c r="F46" s="130">
        <v>5</v>
      </c>
      <c r="G46" s="130">
        <v>495</v>
      </c>
      <c r="H46" s="131">
        <v>4</v>
      </c>
    </row>
    <row r="47" spans="1:8" ht="13.5">
      <c r="A47" s="221"/>
      <c r="B47" s="198"/>
      <c r="C47" s="198"/>
      <c r="D47" s="75" t="s">
        <v>11</v>
      </c>
      <c r="E47" s="126">
        <f t="shared" si="4"/>
        <v>1148</v>
      </c>
      <c r="F47" s="130">
        <v>2</v>
      </c>
      <c r="G47" s="130">
        <v>1146</v>
      </c>
      <c r="H47" s="131">
        <v>0</v>
      </c>
    </row>
    <row r="48" spans="1:8" ht="13.5">
      <c r="A48" s="221"/>
      <c r="B48" s="198"/>
      <c r="C48" s="198"/>
      <c r="D48" s="75" t="s">
        <v>12</v>
      </c>
      <c r="E48" s="126">
        <f t="shared" si="4"/>
        <v>12</v>
      </c>
      <c r="F48" s="130">
        <v>0</v>
      </c>
      <c r="G48" s="130">
        <v>12</v>
      </c>
      <c r="H48" s="131">
        <v>0</v>
      </c>
    </row>
    <row r="49" spans="1:8" ht="13.5">
      <c r="A49" s="221"/>
      <c r="B49" s="198"/>
      <c r="C49" s="198"/>
      <c r="D49" s="75" t="s">
        <v>19</v>
      </c>
      <c r="E49" s="126">
        <f>SUM(F49:H49)</f>
        <v>4</v>
      </c>
      <c r="F49" s="130">
        <v>0</v>
      </c>
      <c r="G49" s="130">
        <v>4</v>
      </c>
      <c r="H49" s="131">
        <v>0</v>
      </c>
    </row>
    <row r="50" spans="1:8" ht="13.5">
      <c r="A50" s="221"/>
      <c r="B50" s="198"/>
      <c r="C50" s="198"/>
      <c r="D50" s="75" t="s">
        <v>262</v>
      </c>
      <c r="E50" s="126">
        <f t="shared" si="4"/>
        <v>0</v>
      </c>
      <c r="F50" s="130">
        <v>0</v>
      </c>
      <c r="G50" s="130">
        <v>0</v>
      </c>
      <c r="H50" s="131">
        <v>0</v>
      </c>
    </row>
    <row r="51" spans="1:8" ht="13.5">
      <c r="A51" s="200" t="s">
        <v>30</v>
      </c>
      <c r="B51" s="201"/>
      <c r="C51" s="201"/>
      <c r="D51" s="78" t="s">
        <v>215</v>
      </c>
      <c r="E51" s="124">
        <f aca="true" t="shared" si="5" ref="E51:E70">SUM(F51:H51)</f>
        <v>4683</v>
      </c>
      <c r="F51" s="124">
        <f>F52+F65</f>
        <v>77</v>
      </c>
      <c r="G51" s="124">
        <f>G52+G65</f>
        <v>4221</v>
      </c>
      <c r="H51" s="125">
        <f>H52+H65</f>
        <v>385</v>
      </c>
    </row>
    <row r="52" spans="1:8" ht="13.5">
      <c r="A52" s="202"/>
      <c r="B52" s="198" t="s">
        <v>31</v>
      </c>
      <c r="C52" s="198"/>
      <c r="D52" s="101" t="s">
        <v>219</v>
      </c>
      <c r="E52" s="132">
        <f t="shared" si="5"/>
        <v>4611</v>
      </c>
      <c r="F52" s="132">
        <f>F53+F54+F55+F59</f>
        <v>52</v>
      </c>
      <c r="G52" s="132">
        <f>G53+G54+G55+G59</f>
        <v>4176</v>
      </c>
      <c r="H52" s="133">
        <f>H53+H54+H55+H59</f>
        <v>383</v>
      </c>
    </row>
    <row r="53" spans="1:8" ht="13.5">
      <c r="A53" s="202"/>
      <c r="B53" s="198"/>
      <c r="C53" s="198"/>
      <c r="D53" s="106" t="s">
        <v>21</v>
      </c>
      <c r="E53" s="134">
        <f t="shared" si="5"/>
        <v>0</v>
      </c>
      <c r="F53" s="134">
        <v>0</v>
      </c>
      <c r="G53" s="134">
        <v>0</v>
      </c>
      <c r="H53" s="135">
        <v>0</v>
      </c>
    </row>
    <row r="54" spans="1:8" ht="13.5">
      <c r="A54" s="202"/>
      <c r="B54" s="198"/>
      <c r="C54" s="198"/>
      <c r="D54" s="106" t="s">
        <v>22</v>
      </c>
      <c r="E54" s="134">
        <f t="shared" si="5"/>
        <v>0</v>
      </c>
      <c r="F54" s="134">
        <v>0</v>
      </c>
      <c r="G54" s="134">
        <v>0</v>
      </c>
      <c r="H54" s="135">
        <v>0</v>
      </c>
    </row>
    <row r="55" spans="1:8" ht="13.5">
      <c r="A55" s="202"/>
      <c r="B55" s="198"/>
      <c r="C55" s="198"/>
      <c r="D55" s="106" t="s">
        <v>23</v>
      </c>
      <c r="E55" s="134">
        <f t="shared" si="5"/>
        <v>311</v>
      </c>
      <c r="F55" s="134">
        <v>0</v>
      </c>
      <c r="G55" s="134">
        <v>0</v>
      </c>
      <c r="H55" s="135">
        <v>311</v>
      </c>
    </row>
    <row r="56" spans="1:8" ht="13.5">
      <c r="A56" s="202"/>
      <c r="B56" s="198"/>
      <c r="C56" s="198"/>
      <c r="D56" s="75" t="s">
        <v>24</v>
      </c>
      <c r="E56" s="134">
        <f t="shared" si="5"/>
        <v>0</v>
      </c>
      <c r="F56" s="130">
        <v>0</v>
      </c>
      <c r="G56" s="130">
        <v>0</v>
      </c>
      <c r="H56" s="131">
        <v>0</v>
      </c>
    </row>
    <row r="57" spans="1:8" ht="13.5">
      <c r="A57" s="202"/>
      <c r="B57" s="198"/>
      <c r="C57" s="198"/>
      <c r="D57" s="75" t="s">
        <v>36</v>
      </c>
      <c r="E57" s="134">
        <f t="shared" si="5"/>
        <v>0</v>
      </c>
      <c r="F57" s="130">
        <v>0</v>
      </c>
      <c r="G57" s="130">
        <v>0</v>
      </c>
      <c r="H57" s="131">
        <v>0</v>
      </c>
    </row>
    <row r="58" spans="1:8" ht="13.5">
      <c r="A58" s="202"/>
      <c r="B58" s="198"/>
      <c r="C58" s="198"/>
      <c r="D58" s="75" t="s">
        <v>37</v>
      </c>
      <c r="E58" s="134">
        <f t="shared" si="5"/>
        <v>0</v>
      </c>
      <c r="F58" s="130">
        <v>0</v>
      </c>
      <c r="G58" s="130">
        <v>0</v>
      </c>
      <c r="H58" s="131">
        <v>0</v>
      </c>
    </row>
    <row r="59" spans="1:8" ht="13.5">
      <c r="A59" s="202"/>
      <c r="B59" s="198" t="s">
        <v>32</v>
      </c>
      <c r="C59" s="198"/>
      <c r="D59" s="106" t="s">
        <v>218</v>
      </c>
      <c r="E59" s="134">
        <f t="shared" si="5"/>
        <v>4300</v>
      </c>
      <c r="F59" s="134">
        <f>SUM(F60:F64)</f>
        <v>52</v>
      </c>
      <c r="G59" s="134">
        <f>SUM(G60:G64)</f>
        <v>4176</v>
      </c>
      <c r="H59" s="135">
        <f>SUM(H60:H64)</f>
        <v>72</v>
      </c>
    </row>
    <row r="60" spans="1:8" ht="13.5">
      <c r="A60" s="202"/>
      <c r="B60" s="198"/>
      <c r="C60" s="198"/>
      <c r="D60" s="75" t="s">
        <v>25</v>
      </c>
      <c r="E60" s="134">
        <f t="shared" si="5"/>
        <v>4157</v>
      </c>
      <c r="F60" s="130">
        <v>31</v>
      </c>
      <c r="G60" s="130">
        <v>4054</v>
      </c>
      <c r="H60" s="131">
        <v>72</v>
      </c>
    </row>
    <row r="61" spans="1:8" ht="13.5">
      <c r="A61" s="202"/>
      <c r="B61" s="198"/>
      <c r="C61" s="198"/>
      <c r="D61" s="75" t="s">
        <v>26</v>
      </c>
      <c r="E61" s="134">
        <f t="shared" si="5"/>
        <v>53</v>
      </c>
      <c r="F61" s="130">
        <v>5</v>
      </c>
      <c r="G61" s="130">
        <v>48</v>
      </c>
      <c r="H61" s="131">
        <v>0</v>
      </c>
    </row>
    <row r="62" spans="1:8" ht="13.5">
      <c r="A62" s="202"/>
      <c r="B62" s="198"/>
      <c r="C62" s="198"/>
      <c r="D62" s="75" t="s">
        <v>27</v>
      </c>
      <c r="E62" s="134">
        <f t="shared" si="5"/>
        <v>33</v>
      </c>
      <c r="F62" s="130">
        <v>8</v>
      </c>
      <c r="G62" s="130">
        <v>25</v>
      </c>
      <c r="H62" s="131">
        <v>0</v>
      </c>
    </row>
    <row r="63" spans="1:8" ht="13.5">
      <c r="A63" s="202"/>
      <c r="B63" s="198"/>
      <c r="C63" s="198"/>
      <c r="D63" s="75" t="s">
        <v>28</v>
      </c>
      <c r="E63" s="134">
        <f t="shared" si="5"/>
        <v>56</v>
      </c>
      <c r="F63" s="130">
        <v>8</v>
      </c>
      <c r="G63" s="130">
        <v>48</v>
      </c>
      <c r="H63" s="131">
        <v>0</v>
      </c>
    </row>
    <row r="64" spans="1:8" ht="13.5">
      <c r="A64" s="202"/>
      <c r="B64" s="198"/>
      <c r="C64" s="198"/>
      <c r="D64" s="75" t="s">
        <v>29</v>
      </c>
      <c r="E64" s="134">
        <f t="shared" si="5"/>
        <v>1</v>
      </c>
      <c r="F64" s="130">
        <v>0</v>
      </c>
      <c r="G64" s="130">
        <v>1</v>
      </c>
      <c r="H64" s="131">
        <v>0</v>
      </c>
    </row>
    <row r="65" spans="1:8" ht="13.5">
      <c r="A65" s="202"/>
      <c r="B65" s="198" t="s">
        <v>33</v>
      </c>
      <c r="C65" s="198"/>
      <c r="D65" s="101" t="s">
        <v>5</v>
      </c>
      <c r="E65" s="132">
        <f t="shared" si="5"/>
        <v>72</v>
      </c>
      <c r="F65" s="132">
        <f>SUM(F66:F70)</f>
        <v>25</v>
      </c>
      <c r="G65" s="132">
        <f>SUM(G66:G70)</f>
        <v>45</v>
      </c>
      <c r="H65" s="133">
        <f>SUM(H66:H70)</f>
        <v>2</v>
      </c>
    </row>
    <row r="66" spans="1:8" ht="13.5">
      <c r="A66" s="202"/>
      <c r="B66" s="198"/>
      <c r="C66" s="198"/>
      <c r="D66" s="75" t="s">
        <v>38</v>
      </c>
      <c r="E66" s="132">
        <f t="shared" si="5"/>
        <v>35</v>
      </c>
      <c r="F66" s="130">
        <v>6</v>
      </c>
      <c r="G66" s="130">
        <v>29</v>
      </c>
      <c r="H66" s="131">
        <v>0</v>
      </c>
    </row>
    <row r="67" spans="1:8" ht="13.5">
      <c r="A67" s="202"/>
      <c r="B67" s="198"/>
      <c r="C67" s="198"/>
      <c r="D67" s="75" t="s">
        <v>39</v>
      </c>
      <c r="E67" s="132">
        <f t="shared" si="5"/>
        <v>2</v>
      </c>
      <c r="F67" s="130">
        <v>0</v>
      </c>
      <c r="G67" s="130">
        <v>0</v>
      </c>
      <c r="H67" s="131">
        <v>2</v>
      </c>
    </row>
    <row r="68" spans="1:8" ht="15" customHeight="1">
      <c r="A68" s="202"/>
      <c r="B68" s="198"/>
      <c r="C68" s="198"/>
      <c r="D68" s="75" t="s">
        <v>277</v>
      </c>
      <c r="E68" s="132">
        <f t="shared" si="5"/>
        <v>0</v>
      </c>
      <c r="F68" s="130"/>
      <c r="G68" s="130"/>
      <c r="H68" s="131">
        <v>0</v>
      </c>
    </row>
    <row r="69" spans="1:8" ht="15" customHeight="1">
      <c r="A69" s="202"/>
      <c r="B69" s="198"/>
      <c r="C69" s="198"/>
      <c r="D69" s="75" t="s">
        <v>40</v>
      </c>
      <c r="E69" s="132">
        <f t="shared" si="5"/>
        <v>0</v>
      </c>
      <c r="F69" s="130"/>
      <c r="G69" s="130">
        <v>0</v>
      </c>
      <c r="H69" s="131">
        <v>0</v>
      </c>
    </row>
    <row r="70" spans="1:8" ht="13.5">
      <c r="A70" s="202"/>
      <c r="B70" s="198"/>
      <c r="C70" s="198"/>
      <c r="D70" s="75" t="s">
        <v>41</v>
      </c>
      <c r="E70" s="132">
        <f t="shared" si="5"/>
        <v>35</v>
      </c>
      <c r="F70" s="130">
        <v>19</v>
      </c>
      <c r="G70" s="130">
        <v>16</v>
      </c>
      <c r="H70" s="131">
        <v>0</v>
      </c>
    </row>
    <row r="71" spans="1:8" ht="13.5">
      <c r="A71" s="200" t="s">
        <v>84</v>
      </c>
      <c r="B71" s="201"/>
      <c r="C71" s="201"/>
      <c r="D71" s="78" t="s">
        <v>42</v>
      </c>
      <c r="E71" s="124">
        <f>E72+E74+E82+E87+E91</f>
        <v>16957</v>
      </c>
      <c r="F71" s="124">
        <f>F72+F74+F82+F87+F91</f>
        <v>93</v>
      </c>
      <c r="G71" s="124">
        <f>G72+G74+G82+G87+G91</f>
        <v>16073</v>
      </c>
      <c r="H71" s="125">
        <f>H72+H74+H82+H87+H91</f>
        <v>791</v>
      </c>
    </row>
    <row r="72" spans="1:8" ht="13.5">
      <c r="A72" s="199"/>
      <c r="B72" s="198" t="s">
        <v>66</v>
      </c>
      <c r="C72" s="198"/>
      <c r="D72" s="102" t="s">
        <v>47</v>
      </c>
      <c r="E72" s="132">
        <f>SUM(F72:H72)</f>
        <v>994</v>
      </c>
      <c r="F72" s="132">
        <f>F73</f>
        <v>8</v>
      </c>
      <c r="G72" s="132">
        <f>G73</f>
        <v>986</v>
      </c>
      <c r="H72" s="133">
        <f>H73</f>
        <v>0</v>
      </c>
    </row>
    <row r="73" spans="1:8" ht="13.5">
      <c r="A73" s="199"/>
      <c r="B73" s="198"/>
      <c r="C73" s="198"/>
      <c r="D73" s="75" t="s">
        <v>85</v>
      </c>
      <c r="E73" s="132">
        <f>SUM(F73:H73)</f>
        <v>994</v>
      </c>
      <c r="F73" s="130">
        <v>8</v>
      </c>
      <c r="G73" s="130">
        <v>986</v>
      </c>
      <c r="H73" s="131">
        <v>0</v>
      </c>
    </row>
    <row r="74" spans="1:8" ht="13.5">
      <c r="A74" s="199"/>
      <c r="B74" s="198" t="s">
        <v>86</v>
      </c>
      <c r="C74" s="198"/>
      <c r="D74" s="102" t="s">
        <v>47</v>
      </c>
      <c r="E74" s="132">
        <f>SUM(F74:H74)</f>
        <v>10023</v>
      </c>
      <c r="F74" s="132">
        <f>SUM(F75:F81)</f>
        <v>34</v>
      </c>
      <c r="G74" s="132">
        <f>SUM(G75:G81)</f>
        <v>9501</v>
      </c>
      <c r="H74" s="133">
        <f>SUM(H75:H81)</f>
        <v>488</v>
      </c>
    </row>
    <row r="75" spans="1:8" ht="13.5">
      <c r="A75" s="199"/>
      <c r="B75" s="198"/>
      <c r="C75" s="198"/>
      <c r="D75" s="75" t="s">
        <v>87</v>
      </c>
      <c r="E75" s="132">
        <f aca="true" t="shared" si="6" ref="E75:E81">SUM(F75:H75)</f>
        <v>8676</v>
      </c>
      <c r="F75" s="130">
        <v>25</v>
      </c>
      <c r="G75" s="130">
        <v>8506</v>
      </c>
      <c r="H75" s="131">
        <v>145</v>
      </c>
    </row>
    <row r="76" spans="1:8" ht="13.5">
      <c r="A76" s="199"/>
      <c r="B76" s="198"/>
      <c r="C76" s="198"/>
      <c r="D76" s="75" t="s">
        <v>88</v>
      </c>
      <c r="E76" s="132">
        <f t="shared" si="6"/>
        <v>562</v>
      </c>
      <c r="F76" s="130">
        <v>6</v>
      </c>
      <c r="G76" s="130">
        <v>519</v>
      </c>
      <c r="H76" s="131">
        <v>37</v>
      </c>
    </row>
    <row r="77" spans="1:8" ht="13.5">
      <c r="A77" s="199"/>
      <c r="B77" s="198"/>
      <c r="C77" s="198"/>
      <c r="D77" s="75" t="s">
        <v>89</v>
      </c>
      <c r="E77" s="132">
        <f t="shared" si="6"/>
        <v>374</v>
      </c>
      <c r="F77" s="130">
        <v>2</v>
      </c>
      <c r="G77" s="130">
        <v>215</v>
      </c>
      <c r="H77" s="131">
        <v>157</v>
      </c>
    </row>
    <row r="78" spans="1:8" ht="13.5">
      <c r="A78" s="199"/>
      <c r="B78" s="198"/>
      <c r="C78" s="198"/>
      <c r="D78" s="75" t="s">
        <v>90</v>
      </c>
      <c r="E78" s="132">
        <f t="shared" si="6"/>
        <v>251</v>
      </c>
      <c r="F78" s="130">
        <v>1</v>
      </c>
      <c r="G78" s="130">
        <v>190</v>
      </c>
      <c r="H78" s="131">
        <v>60</v>
      </c>
    </row>
    <row r="79" spans="1:8" ht="13.5">
      <c r="A79" s="199"/>
      <c r="B79" s="198"/>
      <c r="C79" s="198"/>
      <c r="D79" s="75" t="s">
        <v>91</v>
      </c>
      <c r="E79" s="132">
        <f t="shared" si="6"/>
        <v>24</v>
      </c>
      <c r="F79" s="130">
        <v>0</v>
      </c>
      <c r="G79" s="130">
        <v>18</v>
      </c>
      <c r="H79" s="131">
        <v>6</v>
      </c>
    </row>
    <row r="80" spans="1:8" ht="13.5">
      <c r="A80" s="199"/>
      <c r="B80" s="198"/>
      <c r="C80" s="198"/>
      <c r="D80" s="75" t="s">
        <v>92</v>
      </c>
      <c r="E80" s="132">
        <f t="shared" si="6"/>
        <v>22</v>
      </c>
      <c r="F80" s="130">
        <v>0</v>
      </c>
      <c r="G80" s="130">
        <v>7</v>
      </c>
      <c r="H80" s="131">
        <v>15</v>
      </c>
    </row>
    <row r="81" spans="1:8" ht="13.5">
      <c r="A81" s="199"/>
      <c r="B81" s="198"/>
      <c r="C81" s="198"/>
      <c r="D81" s="75" t="s">
        <v>93</v>
      </c>
      <c r="E81" s="132">
        <f t="shared" si="6"/>
        <v>114</v>
      </c>
      <c r="F81" s="130">
        <v>0</v>
      </c>
      <c r="G81" s="130">
        <v>46</v>
      </c>
      <c r="H81" s="131">
        <v>68</v>
      </c>
    </row>
    <row r="82" spans="1:8" ht="13.5">
      <c r="A82" s="199"/>
      <c r="B82" s="198" t="s">
        <v>94</v>
      </c>
      <c r="C82" s="198"/>
      <c r="D82" s="102" t="s">
        <v>219</v>
      </c>
      <c r="E82" s="132">
        <f aca="true" t="shared" si="7" ref="E82:E91">SUM(F82:H82)</f>
        <v>287</v>
      </c>
      <c r="F82" s="132">
        <f>SUM(F83:F86)</f>
        <v>5</v>
      </c>
      <c r="G82" s="132">
        <f>SUM(G83:G86)</f>
        <v>267</v>
      </c>
      <c r="H82" s="133">
        <f>SUM(H83:H86)</f>
        <v>15</v>
      </c>
    </row>
    <row r="83" spans="1:8" ht="13.5">
      <c r="A83" s="199"/>
      <c r="B83" s="198"/>
      <c r="C83" s="198"/>
      <c r="D83" s="75" t="s">
        <v>87</v>
      </c>
      <c r="E83" s="132">
        <f t="shared" si="7"/>
        <v>154</v>
      </c>
      <c r="F83" s="130">
        <v>0</v>
      </c>
      <c r="G83" s="130">
        <v>152</v>
      </c>
      <c r="H83" s="131">
        <v>2</v>
      </c>
    </row>
    <row r="84" spans="1:8" ht="13.5">
      <c r="A84" s="199"/>
      <c r="B84" s="198"/>
      <c r="C84" s="198"/>
      <c r="D84" s="75" t="s">
        <v>89</v>
      </c>
      <c r="E84" s="132">
        <f t="shared" si="7"/>
        <v>80</v>
      </c>
      <c r="F84" s="130">
        <v>1</v>
      </c>
      <c r="G84" s="130">
        <v>71</v>
      </c>
      <c r="H84" s="131">
        <v>8</v>
      </c>
    </row>
    <row r="85" spans="1:8" ht="13.5">
      <c r="A85" s="199"/>
      <c r="B85" s="198"/>
      <c r="C85" s="198"/>
      <c r="D85" s="75" t="s">
        <v>92</v>
      </c>
      <c r="E85" s="132">
        <f t="shared" si="7"/>
        <v>46</v>
      </c>
      <c r="F85" s="130">
        <v>4</v>
      </c>
      <c r="G85" s="130">
        <v>40</v>
      </c>
      <c r="H85" s="131">
        <v>2</v>
      </c>
    </row>
    <row r="86" spans="1:8" ht="13.5">
      <c r="A86" s="199"/>
      <c r="B86" s="198"/>
      <c r="C86" s="198"/>
      <c r="D86" s="75" t="s">
        <v>93</v>
      </c>
      <c r="E86" s="132">
        <f t="shared" si="7"/>
        <v>7</v>
      </c>
      <c r="F86" s="130">
        <v>0</v>
      </c>
      <c r="G86" s="130">
        <v>4</v>
      </c>
      <c r="H86" s="131">
        <v>3</v>
      </c>
    </row>
    <row r="87" spans="1:8" ht="13.5">
      <c r="A87" s="199"/>
      <c r="B87" s="198" t="s">
        <v>95</v>
      </c>
      <c r="C87" s="198"/>
      <c r="D87" s="102" t="s">
        <v>219</v>
      </c>
      <c r="E87" s="132">
        <f t="shared" si="7"/>
        <v>3807</v>
      </c>
      <c r="F87" s="132">
        <f>SUM(F88:F90)</f>
        <v>6</v>
      </c>
      <c r="G87" s="132">
        <f>SUM(G88:G90)</f>
        <v>3737</v>
      </c>
      <c r="H87" s="133">
        <f>SUM(H88:H90)</f>
        <v>64</v>
      </c>
    </row>
    <row r="88" spans="1:8" ht="13.5">
      <c r="A88" s="199"/>
      <c r="B88" s="198"/>
      <c r="C88" s="198"/>
      <c r="D88" s="75" t="s">
        <v>87</v>
      </c>
      <c r="E88" s="132">
        <f t="shared" si="7"/>
        <v>3778</v>
      </c>
      <c r="F88" s="130">
        <v>6</v>
      </c>
      <c r="G88" s="130">
        <v>3708</v>
      </c>
      <c r="H88" s="131">
        <v>64</v>
      </c>
    </row>
    <row r="89" spans="1:8" ht="13.5">
      <c r="A89" s="199"/>
      <c r="B89" s="198"/>
      <c r="C89" s="198"/>
      <c r="D89" s="75" t="s">
        <v>89</v>
      </c>
      <c r="E89" s="132">
        <f t="shared" si="7"/>
        <v>29</v>
      </c>
      <c r="F89" s="130">
        <v>0</v>
      </c>
      <c r="G89" s="130">
        <v>29</v>
      </c>
      <c r="H89" s="131">
        <v>0</v>
      </c>
    </row>
    <row r="90" spans="1:8" ht="13.5">
      <c r="A90" s="199"/>
      <c r="B90" s="198"/>
      <c r="C90" s="198"/>
      <c r="D90" s="75" t="s">
        <v>96</v>
      </c>
      <c r="E90" s="132">
        <f t="shared" si="7"/>
        <v>0</v>
      </c>
      <c r="F90" s="130">
        <v>0</v>
      </c>
      <c r="G90" s="130">
        <v>0</v>
      </c>
      <c r="H90" s="131">
        <v>0</v>
      </c>
    </row>
    <row r="91" spans="1:8" ht="13.5">
      <c r="A91" s="199"/>
      <c r="B91" s="198" t="s">
        <v>97</v>
      </c>
      <c r="C91" s="198"/>
      <c r="D91" s="102" t="s">
        <v>219</v>
      </c>
      <c r="E91" s="132">
        <f t="shared" si="7"/>
        <v>1846</v>
      </c>
      <c r="F91" s="132">
        <f>SUM(F92+F93+F94+F95+F96+F97+F98+F102+F107+F113)</f>
        <v>40</v>
      </c>
      <c r="G91" s="132">
        <f>SUM(G92+G93+G94+G95+G96+G97+G98+G102+G107+G113)</f>
        <v>1582</v>
      </c>
      <c r="H91" s="133">
        <f>SUM(H92+H93+H94+H95+H96+H97+H98+H102+H107+H113)</f>
        <v>224</v>
      </c>
    </row>
    <row r="92" spans="1:8" ht="13.5">
      <c r="A92" s="199"/>
      <c r="B92" s="198"/>
      <c r="C92" s="198"/>
      <c r="D92" s="76" t="s">
        <v>155</v>
      </c>
      <c r="E92" s="132">
        <f aca="true" t="shared" si="8" ref="E92:E97">SUM(F92:H92)</f>
        <v>92</v>
      </c>
      <c r="F92" s="130">
        <v>6</v>
      </c>
      <c r="G92" s="130">
        <v>84</v>
      </c>
      <c r="H92" s="131">
        <v>2</v>
      </c>
    </row>
    <row r="93" spans="1:8" ht="13.5">
      <c r="A93" s="199"/>
      <c r="B93" s="198"/>
      <c r="C93" s="198"/>
      <c r="D93" s="76" t="s">
        <v>156</v>
      </c>
      <c r="E93" s="132">
        <f t="shared" si="8"/>
        <v>3</v>
      </c>
      <c r="F93" s="130">
        <v>3</v>
      </c>
      <c r="G93" s="130">
        <v>0</v>
      </c>
      <c r="H93" s="131">
        <v>0</v>
      </c>
    </row>
    <row r="94" spans="1:8" ht="13.5">
      <c r="A94" s="199"/>
      <c r="B94" s="198"/>
      <c r="C94" s="198"/>
      <c r="D94" s="76" t="s">
        <v>157</v>
      </c>
      <c r="E94" s="132">
        <f t="shared" si="8"/>
        <v>6</v>
      </c>
      <c r="F94" s="130">
        <v>0</v>
      </c>
      <c r="G94" s="130">
        <v>6</v>
      </c>
      <c r="H94" s="131">
        <v>0</v>
      </c>
    </row>
    <row r="95" spans="1:8" ht="13.5">
      <c r="A95" s="199"/>
      <c r="B95" s="198"/>
      <c r="C95" s="198"/>
      <c r="D95" s="76" t="s">
        <v>158</v>
      </c>
      <c r="E95" s="132">
        <f t="shared" si="8"/>
        <v>17</v>
      </c>
      <c r="F95" s="130">
        <v>12</v>
      </c>
      <c r="G95" s="130">
        <v>5</v>
      </c>
      <c r="H95" s="131">
        <v>0</v>
      </c>
    </row>
    <row r="96" spans="1:8" ht="13.5">
      <c r="A96" s="199"/>
      <c r="B96" s="198"/>
      <c r="C96" s="198"/>
      <c r="D96" s="76" t="s">
        <v>159</v>
      </c>
      <c r="E96" s="132">
        <f t="shared" si="8"/>
        <v>541</v>
      </c>
      <c r="F96" s="130">
        <v>0</v>
      </c>
      <c r="G96" s="130">
        <v>533</v>
      </c>
      <c r="H96" s="131">
        <v>8</v>
      </c>
    </row>
    <row r="97" spans="1:8" ht="13.5">
      <c r="A97" s="199"/>
      <c r="B97" s="198"/>
      <c r="C97" s="198"/>
      <c r="D97" s="76" t="s">
        <v>160</v>
      </c>
      <c r="E97" s="132">
        <f t="shared" si="8"/>
        <v>0</v>
      </c>
      <c r="F97" s="130">
        <v>0</v>
      </c>
      <c r="G97" s="130">
        <v>0</v>
      </c>
      <c r="H97" s="131"/>
    </row>
    <row r="98" spans="1:8" ht="13.5">
      <c r="A98" s="199"/>
      <c r="B98" s="198"/>
      <c r="C98" s="198"/>
      <c r="D98" s="87" t="s">
        <v>161</v>
      </c>
      <c r="E98" s="128">
        <f aca="true" t="shared" si="9" ref="E98:E113">SUM(F98:H98)</f>
        <v>73</v>
      </c>
      <c r="F98" s="128">
        <f>SUM(F99:F101)</f>
        <v>0</v>
      </c>
      <c r="G98" s="128">
        <f>SUM(G99:G101)</f>
        <v>72</v>
      </c>
      <c r="H98" s="129">
        <f>SUM(H99:H101)</f>
        <v>1</v>
      </c>
    </row>
    <row r="99" spans="1:8" ht="13.5">
      <c r="A99" s="199"/>
      <c r="B99" s="198"/>
      <c r="C99" s="198"/>
      <c r="D99" s="76" t="s">
        <v>162</v>
      </c>
      <c r="E99" s="128">
        <f t="shared" si="9"/>
        <v>0</v>
      </c>
      <c r="F99" s="130">
        <v>0</v>
      </c>
      <c r="G99" s="130">
        <v>0</v>
      </c>
      <c r="H99" s="131">
        <v>0</v>
      </c>
    </row>
    <row r="100" spans="1:8" ht="13.5">
      <c r="A100" s="199"/>
      <c r="B100" s="198"/>
      <c r="C100" s="198"/>
      <c r="D100" s="76" t="s">
        <v>163</v>
      </c>
      <c r="E100" s="128">
        <f t="shared" si="9"/>
        <v>68</v>
      </c>
      <c r="F100" s="130">
        <v>0</v>
      </c>
      <c r="G100" s="130">
        <v>68</v>
      </c>
      <c r="H100" s="131">
        <v>0</v>
      </c>
    </row>
    <row r="101" spans="1:8" ht="13.5">
      <c r="A101" s="199"/>
      <c r="B101" s="198"/>
      <c r="C101" s="198"/>
      <c r="D101" s="76" t="s">
        <v>164</v>
      </c>
      <c r="E101" s="128">
        <f t="shared" si="9"/>
        <v>5</v>
      </c>
      <c r="F101" s="130">
        <v>0</v>
      </c>
      <c r="G101" s="130">
        <v>4</v>
      </c>
      <c r="H101" s="131">
        <v>1</v>
      </c>
    </row>
    <row r="102" spans="1:8" ht="13.5">
      <c r="A102" s="199"/>
      <c r="B102" s="198"/>
      <c r="C102" s="198"/>
      <c r="D102" s="87" t="s">
        <v>165</v>
      </c>
      <c r="E102" s="128">
        <f t="shared" si="9"/>
        <v>36</v>
      </c>
      <c r="F102" s="128">
        <f>SUM(F103:F106)</f>
        <v>0</v>
      </c>
      <c r="G102" s="128">
        <f>SUM(G103:G106)</f>
        <v>36</v>
      </c>
      <c r="H102" s="129">
        <f>SUM(H103:H106)</f>
        <v>0</v>
      </c>
    </row>
    <row r="103" spans="1:8" ht="13.5">
      <c r="A103" s="199"/>
      <c r="B103" s="198"/>
      <c r="C103" s="198"/>
      <c r="D103" s="324" t="s">
        <v>298</v>
      </c>
      <c r="E103" s="128">
        <f t="shared" si="9"/>
        <v>0</v>
      </c>
      <c r="F103" s="130">
        <v>0</v>
      </c>
      <c r="G103" s="130">
        <v>0</v>
      </c>
      <c r="H103" s="131">
        <v>0</v>
      </c>
    </row>
    <row r="104" spans="1:8" ht="13.5">
      <c r="A104" s="199"/>
      <c r="B104" s="198"/>
      <c r="C104" s="198"/>
      <c r="D104" s="76" t="s">
        <v>166</v>
      </c>
      <c r="E104" s="128">
        <f t="shared" si="9"/>
        <v>0</v>
      </c>
      <c r="F104" s="130">
        <v>0</v>
      </c>
      <c r="G104" s="130">
        <v>0</v>
      </c>
      <c r="H104" s="131">
        <v>0</v>
      </c>
    </row>
    <row r="105" spans="1:8" ht="13.5">
      <c r="A105" s="199"/>
      <c r="B105" s="198"/>
      <c r="C105" s="198"/>
      <c r="D105" s="75" t="s">
        <v>258</v>
      </c>
      <c r="E105" s="128">
        <f t="shared" si="9"/>
        <v>1</v>
      </c>
      <c r="F105" s="130">
        <v>0</v>
      </c>
      <c r="G105" s="130">
        <v>1</v>
      </c>
      <c r="H105" s="131">
        <v>0</v>
      </c>
    </row>
    <row r="106" spans="1:8" ht="13.5">
      <c r="A106" s="199"/>
      <c r="B106" s="198"/>
      <c r="C106" s="198"/>
      <c r="D106" s="76" t="s">
        <v>164</v>
      </c>
      <c r="E106" s="128">
        <f t="shared" si="9"/>
        <v>35</v>
      </c>
      <c r="F106" s="130">
        <v>0</v>
      </c>
      <c r="G106" s="130">
        <v>35</v>
      </c>
      <c r="H106" s="131">
        <v>0</v>
      </c>
    </row>
    <row r="107" spans="1:8" ht="13.5">
      <c r="A107" s="199"/>
      <c r="B107" s="198"/>
      <c r="C107" s="198"/>
      <c r="D107" s="87" t="s">
        <v>167</v>
      </c>
      <c r="E107" s="128">
        <f t="shared" si="9"/>
        <v>192</v>
      </c>
      <c r="F107" s="128">
        <f>SUM(F108:F112)</f>
        <v>7</v>
      </c>
      <c r="G107" s="128">
        <f>SUM(G108:G112)</f>
        <v>70</v>
      </c>
      <c r="H107" s="129">
        <f>SUM(H108:H112)</f>
        <v>115</v>
      </c>
    </row>
    <row r="108" spans="1:8" ht="13.5">
      <c r="A108" s="199"/>
      <c r="B108" s="198"/>
      <c r="C108" s="198"/>
      <c r="D108" s="76" t="s">
        <v>168</v>
      </c>
      <c r="E108" s="128">
        <f t="shared" si="9"/>
        <v>7</v>
      </c>
      <c r="F108" s="130">
        <v>0</v>
      </c>
      <c r="G108" s="130">
        <v>3</v>
      </c>
      <c r="H108" s="131">
        <v>4</v>
      </c>
    </row>
    <row r="109" spans="1:8" ht="13.5">
      <c r="A109" s="199"/>
      <c r="B109" s="198"/>
      <c r="C109" s="198"/>
      <c r="D109" s="76" t="s">
        <v>169</v>
      </c>
      <c r="E109" s="128">
        <f t="shared" si="9"/>
        <v>7</v>
      </c>
      <c r="F109" s="130">
        <v>1</v>
      </c>
      <c r="G109" s="130">
        <v>5</v>
      </c>
      <c r="H109" s="131">
        <v>1</v>
      </c>
    </row>
    <row r="110" spans="1:8" ht="13.5">
      <c r="A110" s="199"/>
      <c r="B110" s="198"/>
      <c r="C110" s="198"/>
      <c r="D110" s="76" t="s">
        <v>170</v>
      </c>
      <c r="E110" s="128">
        <f t="shared" si="9"/>
        <v>78</v>
      </c>
      <c r="F110" s="130">
        <v>0</v>
      </c>
      <c r="G110" s="130">
        <v>4</v>
      </c>
      <c r="H110" s="131">
        <v>74</v>
      </c>
    </row>
    <row r="111" spans="1:8" ht="13.5">
      <c r="A111" s="199"/>
      <c r="B111" s="198"/>
      <c r="C111" s="198"/>
      <c r="D111" s="76" t="s">
        <v>171</v>
      </c>
      <c r="E111" s="128">
        <f t="shared" si="9"/>
        <v>9</v>
      </c>
      <c r="F111" s="130">
        <v>0</v>
      </c>
      <c r="G111" s="130">
        <v>3</v>
      </c>
      <c r="H111" s="131">
        <v>6</v>
      </c>
    </row>
    <row r="112" spans="1:8" ht="13.5">
      <c r="A112" s="199"/>
      <c r="B112" s="198"/>
      <c r="C112" s="198"/>
      <c r="D112" s="76" t="s">
        <v>164</v>
      </c>
      <c r="E112" s="128">
        <f t="shared" si="9"/>
        <v>91</v>
      </c>
      <c r="F112" s="130">
        <v>6</v>
      </c>
      <c r="G112" s="130">
        <v>55</v>
      </c>
      <c r="H112" s="131">
        <v>30</v>
      </c>
    </row>
    <row r="113" spans="1:8" ht="13.5">
      <c r="A113" s="199"/>
      <c r="B113" s="198"/>
      <c r="C113" s="198"/>
      <c r="D113" s="89" t="s">
        <v>239</v>
      </c>
      <c r="E113" s="128">
        <f t="shared" si="9"/>
        <v>886</v>
      </c>
      <c r="F113" s="152">
        <v>12</v>
      </c>
      <c r="G113" s="152">
        <v>776</v>
      </c>
      <c r="H113" s="153">
        <v>98</v>
      </c>
    </row>
    <row r="114" spans="1:8" ht="13.5">
      <c r="A114" s="200" t="s">
        <v>99</v>
      </c>
      <c r="B114" s="201"/>
      <c r="C114" s="201"/>
      <c r="D114" s="78" t="s">
        <v>215</v>
      </c>
      <c r="E114" s="124">
        <f>E115+E118+E122</f>
        <v>282</v>
      </c>
      <c r="F114" s="124">
        <f>F115+F118+F122</f>
        <v>13</v>
      </c>
      <c r="G114" s="124">
        <f>G115+G118+G122</f>
        <v>78</v>
      </c>
      <c r="H114" s="125">
        <f>H115+H118+H122</f>
        <v>191</v>
      </c>
    </row>
    <row r="115" spans="1:8" ht="14.25" customHeight="1">
      <c r="A115" s="203"/>
      <c r="B115" s="206" t="s">
        <v>100</v>
      </c>
      <c r="C115" s="185"/>
      <c r="D115" s="101" t="s">
        <v>219</v>
      </c>
      <c r="E115" s="136">
        <f aca="true" t="shared" si="10" ref="E115:E126">SUM(F115:H115)</f>
        <v>59</v>
      </c>
      <c r="F115" s="136">
        <f>SUM(F116:F116)</f>
        <v>0</v>
      </c>
      <c r="G115" s="136">
        <f>SUM(G116:G117)</f>
        <v>33</v>
      </c>
      <c r="H115" s="136">
        <f>SUM(H116:H117)</f>
        <v>26</v>
      </c>
    </row>
    <row r="116" spans="1:8" ht="14.25" customHeight="1">
      <c r="A116" s="203"/>
      <c r="B116" s="186"/>
      <c r="C116" s="187"/>
      <c r="D116" s="76" t="s">
        <v>172</v>
      </c>
      <c r="E116" s="130">
        <f t="shared" si="10"/>
        <v>58</v>
      </c>
      <c r="F116" s="130">
        <v>0</v>
      </c>
      <c r="G116" s="130">
        <v>33</v>
      </c>
      <c r="H116" s="131">
        <v>25</v>
      </c>
    </row>
    <row r="117" spans="1:8" ht="14.25" customHeight="1">
      <c r="A117" s="203"/>
      <c r="B117" s="188"/>
      <c r="C117" s="189"/>
      <c r="D117" s="75" t="s">
        <v>261</v>
      </c>
      <c r="E117" s="130">
        <f t="shared" si="10"/>
        <v>1</v>
      </c>
      <c r="F117" s="130">
        <v>0</v>
      </c>
      <c r="G117" s="130">
        <v>0</v>
      </c>
      <c r="H117" s="131">
        <v>1</v>
      </c>
    </row>
    <row r="118" spans="1:8" ht="13.5">
      <c r="A118" s="203"/>
      <c r="B118" s="198" t="s">
        <v>101</v>
      </c>
      <c r="C118" s="198"/>
      <c r="D118" s="101" t="s">
        <v>218</v>
      </c>
      <c r="E118" s="136">
        <f t="shared" si="10"/>
        <v>111</v>
      </c>
      <c r="F118" s="136">
        <f>SUM(F119:F121)</f>
        <v>1</v>
      </c>
      <c r="G118" s="136">
        <f>SUM(G119:G121)</f>
        <v>8</v>
      </c>
      <c r="H118" s="137">
        <f>SUM(H119:H121)</f>
        <v>102</v>
      </c>
    </row>
    <row r="119" spans="1:8" ht="13.5">
      <c r="A119" s="203"/>
      <c r="B119" s="198"/>
      <c r="C119" s="198"/>
      <c r="D119" s="76" t="s">
        <v>172</v>
      </c>
      <c r="E119" s="130">
        <f t="shared" si="10"/>
        <v>2</v>
      </c>
      <c r="F119" s="130">
        <v>0</v>
      </c>
      <c r="G119" s="130">
        <v>1</v>
      </c>
      <c r="H119" s="131">
        <v>1</v>
      </c>
    </row>
    <row r="120" spans="1:8" ht="13.5">
      <c r="A120" s="203"/>
      <c r="B120" s="198"/>
      <c r="C120" s="198"/>
      <c r="D120" s="76" t="s">
        <v>173</v>
      </c>
      <c r="E120" s="130">
        <f t="shared" si="10"/>
        <v>1</v>
      </c>
      <c r="F120" s="130">
        <v>0</v>
      </c>
      <c r="G120" s="130">
        <v>1</v>
      </c>
      <c r="H120" s="131">
        <v>0</v>
      </c>
    </row>
    <row r="121" spans="1:8" ht="13.5">
      <c r="A121" s="203"/>
      <c r="B121" s="198"/>
      <c r="C121" s="198"/>
      <c r="D121" s="76" t="s">
        <v>174</v>
      </c>
      <c r="E121" s="130">
        <f t="shared" si="10"/>
        <v>108</v>
      </c>
      <c r="F121" s="130">
        <v>1</v>
      </c>
      <c r="G121" s="130">
        <v>6</v>
      </c>
      <c r="H121" s="131">
        <v>101</v>
      </c>
    </row>
    <row r="122" spans="1:8" ht="13.5">
      <c r="A122" s="203"/>
      <c r="B122" s="198" t="s">
        <v>102</v>
      </c>
      <c r="C122" s="198"/>
      <c r="D122" s="103" t="s">
        <v>219</v>
      </c>
      <c r="E122" s="136">
        <f t="shared" si="10"/>
        <v>112</v>
      </c>
      <c r="F122" s="136">
        <f>SUM(F123:F126)</f>
        <v>12</v>
      </c>
      <c r="G122" s="136">
        <f>SUM(G123:G126)</f>
        <v>37</v>
      </c>
      <c r="H122" s="137">
        <f>SUM(H123:H126)</f>
        <v>63</v>
      </c>
    </row>
    <row r="123" spans="1:8" ht="13.5">
      <c r="A123" s="203"/>
      <c r="B123" s="198"/>
      <c r="C123" s="198"/>
      <c r="D123" s="75" t="s">
        <v>103</v>
      </c>
      <c r="E123" s="130">
        <f t="shared" si="10"/>
        <v>58</v>
      </c>
      <c r="F123" s="130">
        <v>0</v>
      </c>
      <c r="G123" s="130">
        <v>24</v>
      </c>
      <c r="H123" s="131">
        <v>34</v>
      </c>
    </row>
    <row r="124" spans="1:8" ht="13.5">
      <c r="A124" s="203"/>
      <c r="B124" s="198"/>
      <c r="C124" s="198"/>
      <c r="D124" s="75" t="s">
        <v>104</v>
      </c>
      <c r="E124" s="130">
        <f t="shared" si="10"/>
        <v>2</v>
      </c>
      <c r="F124" s="130">
        <v>2</v>
      </c>
      <c r="G124" s="130">
        <v>0</v>
      </c>
      <c r="H124" s="131"/>
    </row>
    <row r="125" spans="1:8" ht="13.5">
      <c r="A125" s="203"/>
      <c r="B125" s="198"/>
      <c r="C125" s="198"/>
      <c r="D125" s="75" t="s">
        <v>256</v>
      </c>
      <c r="E125" s="130">
        <f t="shared" si="10"/>
        <v>7</v>
      </c>
      <c r="F125" s="130">
        <v>5</v>
      </c>
      <c r="G125" s="130">
        <v>2</v>
      </c>
      <c r="H125" s="131">
        <v>0</v>
      </c>
    </row>
    <row r="126" spans="1:8" ht="14.25" thickBot="1">
      <c r="A126" s="204"/>
      <c r="B126" s="205"/>
      <c r="C126" s="205"/>
      <c r="D126" s="108" t="s">
        <v>237</v>
      </c>
      <c r="E126" s="138">
        <f t="shared" si="10"/>
        <v>45</v>
      </c>
      <c r="F126" s="138">
        <v>5</v>
      </c>
      <c r="G126" s="138">
        <v>11</v>
      </c>
      <c r="H126" s="139">
        <v>29</v>
      </c>
    </row>
    <row r="127" spans="5:8" ht="13.5">
      <c r="E127" s="91"/>
      <c r="F127" s="91"/>
      <c r="G127" s="91"/>
      <c r="H127" s="91"/>
    </row>
    <row r="128" spans="5:8" ht="13.5">
      <c r="E128" s="91"/>
      <c r="F128" s="91"/>
      <c r="G128" s="91"/>
      <c r="H128" s="91"/>
    </row>
    <row r="129" spans="5:8" ht="13.5">
      <c r="E129" s="14"/>
      <c r="F129" s="14"/>
      <c r="G129" s="14"/>
      <c r="H129" s="14"/>
    </row>
    <row r="130" spans="5:8" ht="13.5">
      <c r="E130" s="14"/>
      <c r="F130" s="14"/>
      <c r="G130" s="14"/>
      <c r="H130" s="14"/>
    </row>
  </sheetData>
  <sheetProtection/>
  <mergeCells count="29">
    <mergeCell ref="B87:C90"/>
    <mergeCell ref="A114:C114"/>
    <mergeCell ref="A115:A126"/>
    <mergeCell ref="B118:C121"/>
    <mergeCell ref="B122:C126"/>
    <mergeCell ref="B91:C113"/>
    <mergeCell ref="A72:A113"/>
    <mergeCell ref="B72:C73"/>
    <mergeCell ref="B74:C81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115:C117"/>
    <mergeCell ref="B31:C35"/>
    <mergeCell ref="A1:H1"/>
    <mergeCell ref="B5:C5"/>
    <mergeCell ref="B6:B30"/>
    <mergeCell ref="C6:C18"/>
    <mergeCell ref="C19:C30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C5" sqref="C5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7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8" t="s">
        <v>278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4:13" ht="19.5" customHeight="1" thickBot="1">
      <c r="D2" s="14"/>
      <c r="E2" s="14"/>
      <c r="F2" s="14"/>
      <c r="G2" s="14"/>
      <c r="H2" s="14"/>
      <c r="I2" s="97"/>
      <c r="M2" t="s">
        <v>105</v>
      </c>
    </row>
    <row r="3" spans="1:14" s="11" customFormat="1" ht="22.5" customHeight="1">
      <c r="A3" s="42" t="s">
        <v>187</v>
      </c>
      <c r="B3" s="43" t="s">
        <v>188</v>
      </c>
      <c r="C3" s="43" t="s">
        <v>189</v>
      </c>
      <c r="D3" s="43" t="s">
        <v>190</v>
      </c>
      <c r="E3" s="43" t="s">
        <v>191</v>
      </c>
      <c r="F3" s="43" t="s">
        <v>192</v>
      </c>
      <c r="G3" s="43" t="s">
        <v>193</v>
      </c>
      <c r="H3" s="43" t="s">
        <v>194</v>
      </c>
      <c r="I3" s="43" t="s">
        <v>195</v>
      </c>
      <c r="J3" s="43" t="s">
        <v>196</v>
      </c>
      <c r="K3" s="43" t="s">
        <v>108</v>
      </c>
      <c r="L3" s="43" t="s">
        <v>109</v>
      </c>
      <c r="M3" s="43" t="s">
        <v>110</v>
      </c>
      <c r="N3" s="44" t="s">
        <v>197</v>
      </c>
    </row>
    <row r="4" spans="1:14" ht="17.25" customHeight="1">
      <c r="A4" s="243" t="s">
        <v>183</v>
      </c>
      <c r="B4" s="48" t="s">
        <v>206</v>
      </c>
      <c r="C4" s="22">
        <f aca="true" t="shared" si="0" ref="C4:N7">C8+C12+C16+C20</f>
        <v>231943</v>
      </c>
      <c r="D4" s="22">
        <f t="shared" si="0"/>
        <v>232410</v>
      </c>
      <c r="E4" s="22">
        <f aca="true" t="shared" si="1" ref="E4:N4">E8+E12+E16+E20</f>
        <v>232886</v>
      </c>
      <c r="F4" s="22">
        <f t="shared" si="1"/>
        <v>233511</v>
      </c>
      <c r="G4" s="22">
        <f t="shared" si="1"/>
        <v>233963</v>
      </c>
      <c r="H4" s="22">
        <f t="shared" si="1"/>
        <v>234569</v>
      </c>
      <c r="I4" s="150">
        <f t="shared" si="1"/>
        <v>235166</v>
      </c>
      <c r="J4" s="150">
        <f t="shared" si="1"/>
        <v>235644</v>
      </c>
      <c r="K4" s="160">
        <f t="shared" si="1"/>
        <v>0</v>
      </c>
      <c r="L4" s="160">
        <f t="shared" si="1"/>
        <v>0</v>
      </c>
      <c r="M4" s="160">
        <f t="shared" si="1"/>
        <v>0</v>
      </c>
      <c r="N4" s="168">
        <f t="shared" si="1"/>
        <v>0</v>
      </c>
    </row>
    <row r="5" spans="1:14" ht="17.25" customHeight="1">
      <c r="A5" s="244"/>
      <c r="B5" s="49" t="s">
        <v>0</v>
      </c>
      <c r="C5" s="23">
        <f t="shared" si="0"/>
        <v>631</v>
      </c>
      <c r="D5" s="23">
        <f t="shared" si="0"/>
        <v>638</v>
      </c>
      <c r="E5" s="23">
        <f t="shared" si="0"/>
        <v>637</v>
      </c>
      <c r="F5" s="23">
        <f t="shared" si="0"/>
        <v>634</v>
      </c>
      <c r="G5" s="23">
        <f t="shared" si="0"/>
        <v>634</v>
      </c>
      <c r="H5" s="23">
        <f t="shared" si="0"/>
        <v>635</v>
      </c>
      <c r="I5" s="23">
        <f t="shared" si="0"/>
        <v>637</v>
      </c>
      <c r="J5" s="23">
        <f t="shared" si="0"/>
        <v>636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</row>
    <row r="6" spans="1:14" ht="17.25" customHeight="1">
      <c r="A6" s="244"/>
      <c r="B6" s="49" t="s">
        <v>1</v>
      </c>
      <c r="C6" s="23">
        <f t="shared" si="0"/>
        <v>218416</v>
      </c>
      <c r="D6" s="23">
        <f t="shared" si="0"/>
        <v>218900</v>
      </c>
      <c r="E6" s="23">
        <f t="shared" si="0"/>
        <v>219386</v>
      </c>
      <c r="F6" s="23">
        <f t="shared" si="0"/>
        <v>220000</v>
      </c>
      <c r="G6" s="23">
        <f t="shared" si="0"/>
        <v>220447</v>
      </c>
      <c r="H6" s="23">
        <f t="shared" si="0"/>
        <v>221049</v>
      </c>
      <c r="I6" s="23">
        <f t="shared" si="0"/>
        <v>221668</v>
      </c>
      <c r="J6" s="23">
        <f t="shared" si="0"/>
        <v>222174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0</v>
      </c>
    </row>
    <row r="7" spans="1:14" ht="17.25" customHeight="1">
      <c r="A7" s="245"/>
      <c r="B7" s="49" t="s">
        <v>2</v>
      </c>
      <c r="C7" s="23">
        <f t="shared" si="0"/>
        <v>12896</v>
      </c>
      <c r="D7" s="23">
        <f t="shared" si="0"/>
        <v>12872</v>
      </c>
      <c r="E7" s="23">
        <f t="shared" si="0"/>
        <v>12863</v>
      </c>
      <c r="F7" s="23">
        <f t="shared" si="0"/>
        <v>12877</v>
      </c>
      <c r="G7" s="23">
        <f t="shared" si="0"/>
        <v>12882</v>
      </c>
      <c r="H7" s="23">
        <f t="shared" si="0"/>
        <v>12885</v>
      </c>
      <c r="I7" s="23">
        <f t="shared" si="0"/>
        <v>12861</v>
      </c>
      <c r="J7" s="23">
        <f t="shared" si="0"/>
        <v>12834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</row>
    <row r="8" spans="1:14" ht="17.25" customHeight="1">
      <c r="A8" s="243" t="s">
        <v>184</v>
      </c>
      <c r="B8" s="48" t="s">
        <v>206</v>
      </c>
      <c r="C8" s="22">
        <f>SUM(C9:C11)</f>
        <v>181717</v>
      </c>
      <c r="D8" s="22">
        <f>SUM(D9:D11)</f>
        <v>182214</v>
      </c>
      <c r="E8" s="22">
        <f aca="true" t="shared" si="2" ref="E8:N8">SUM(E9:E11)</f>
        <v>182680</v>
      </c>
      <c r="F8" s="22">
        <f t="shared" si="2"/>
        <v>183272</v>
      </c>
      <c r="G8" s="22">
        <f t="shared" si="2"/>
        <v>183711</v>
      </c>
      <c r="H8" s="22">
        <f t="shared" si="2"/>
        <v>184299</v>
      </c>
      <c r="I8" s="150">
        <f t="shared" si="2"/>
        <v>184919</v>
      </c>
      <c r="J8" s="150">
        <f t="shared" si="2"/>
        <v>185391</v>
      </c>
      <c r="K8" s="160">
        <f t="shared" si="2"/>
        <v>0</v>
      </c>
      <c r="L8" s="160">
        <f t="shared" si="2"/>
        <v>0</v>
      </c>
      <c r="M8" s="160">
        <f t="shared" si="2"/>
        <v>0</v>
      </c>
      <c r="N8" s="168">
        <f t="shared" si="2"/>
        <v>0</v>
      </c>
    </row>
    <row r="9" spans="1:14" ht="17.25" customHeight="1">
      <c r="A9" s="244"/>
      <c r="B9" s="49" t="s">
        <v>0</v>
      </c>
      <c r="C9" s="24">
        <v>231</v>
      </c>
      <c r="D9" s="24">
        <v>234</v>
      </c>
      <c r="E9" s="24">
        <v>233</v>
      </c>
      <c r="F9" s="23">
        <v>233</v>
      </c>
      <c r="G9" s="23">
        <v>233</v>
      </c>
      <c r="H9" s="23">
        <v>235</v>
      </c>
      <c r="I9" s="151">
        <v>234</v>
      </c>
      <c r="J9" s="151">
        <v>231</v>
      </c>
      <c r="K9" s="33"/>
      <c r="L9" s="161"/>
      <c r="M9" s="161"/>
      <c r="N9" s="36"/>
    </row>
    <row r="10" spans="1:14" ht="17.25" customHeight="1">
      <c r="A10" s="244"/>
      <c r="B10" s="49" t="s">
        <v>1</v>
      </c>
      <c r="C10" s="24">
        <v>177305</v>
      </c>
      <c r="D10" s="24">
        <v>177802</v>
      </c>
      <c r="E10" s="24">
        <v>178292</v>
      </c>
      <c r="F10" s="23">
        <v>178884</v>
      </c>
      <c r="G10" s="23">
        <v>179323</v>
      </c>
      <c r="H10" s="23">
        <v>179915</v>
      </c>
      <c r="I10" s="151">
        <v>180542</v>
      </c>
      <c r="J10" s="151">
        <v>181048</v>
      </c>
      <c r="K10" s="33"/>
      <c r="L10" s="161"/>
      <c r="M10" s="161"/>
      <c r="N10" s="36"/>
    </row>
    <row r="11" spans="1:14" ht="17.25" customHeight="1">
      <c r="A11" s="245"/>
      <c r="B11" s="49" t="s">
        <v>2</v>
      </c>
      <c r="C11" s="24">
        <v>4181</v>
      </c>
      <c r="D11" s="24">
        <v>4178</v>
      </c>
      <c r="E11" s="24">
        <v>4155</v>
      </c>
      <c r="F11" s="23">
        <v>4155</v>
      </c>
      <c r="G11" s="23">
        <v>4155</v>
      </c>
      <c r="H11" s="23">
        <v>4149</v>
      </c>
      <c r="I11" s="151">
        <v>4143</v>
      </c>
      <c r="J11" s="151">
        <v>4112</v>
      </c>
      <c r="K11" s="33"/>
      <c r="L11" s="161"/>
      <c r="M11" s="161"/>
      <c r="N11" s="36"/>
    </row>
    <row r="12" spans="1:14" ht="17.25" customHeight="1">
      <c r="A12" s="243" t="s">
        <v>185</v>
      </c>
      <c r="B12" s="48" t="s">
        <v>206</v>
      </c>
      <c r="C12" s="22">
        <f>SUM(C13:C15)</f>
        <v>10109</v>
      </c>
      <c r="D12" s="22">
        <f>SUM(D13:D15)</f>
        <v>10079</v>
      </c>
      <c r="E12" s="22">
        <f aca="true" t="shared" si="3" ref="E12:N12">SUM(E13:E15)</f>
        <v>10054</v>
      </c>
      <c r="F12" s="22">
        <f t="shared" si="3"/>
        <v>10033</v>
      </c>
      <c r="G12" s="22">
        <f t="shared" si="3"/>
        <v>9990</v>
      </c>
      <c r="H12" s="22">
        <f t="shared" si="3"/>
        <v>9961</v>
      </c>
      <c r="I12" s="150">
        <f t="shared" si="3"/>
        <v>9950</v>
      </c>
      <c r="J12" s="150">
        <f t="shared" si="3"/>
        <v>9921</v>
      </c>
      <c r="K12" s="160">
        <f t="shared" si="3"/>
        <v>0</v>
      </c>
      <c r="L12" s="160">
        <f t="shared" si="3"/>
        <v>0</v>
      </c>
      <c r="M12" s="160">
        <f t="shared" si="3"/>
        <v>0</v>
      </c>
      <c r="N12" s="168">
        <f t="shared" si="3"/>
        <v>0</v>
      </c>
    </row>
    <row r="13" spans="1:14" ht="17.25" customHeight="1">
      <c r="A13" s="244"/>
      <c r="B13" s="49" t="s">
        <v>0</v>
      </c>
      <c r="C13" s="24">
        <v>121</v>
      </c>
      <c r="D13" s="24">
        <v>123</v>
      </c>
      <c r="E13" s="24">
        <v>122</v>
      </c>
      <c r="F13" s="23">
        <v>120</v>
      </c>
      <c r="G13" s="23">
        <v>121</v>
      </c>
      <c r="H13" s="23">
        <v>122</v>
      </c>
      <c r="I13" s="151">
        <v>127</v>
      </c>
      <c r="J13" s="151">
        <v>127</v>
      </c>
      <c r="K13" s="33"/>
      <c r="L13" s="161"/>
      <c r="M13" s="161"/>
      <c r="N13" s="36"/>
    </row>
    <row r="14" spans="1:14" ht="17.25" customHeight="1">
      <c r="A14" s="244"/>
      <c r="B14" s="49" t="s">
        <v>1</v>
      </c>
      <c r="C14" s="24">
        <v>8757</v>
      </c>
      <c r="D14" s="24">
        <v>8724</v>
      </c>
      <c r="E14" s="24">
        <v>8687</v>
      </c>
      <c r="F14" s="23">
        <v>8664</v>
      </c>
      <c r="G14" s="23">
        <v>8618</v>
      </c>
      <c r="H14" s="23">
        <v>8580</v>
      </c>
      <c r="I14" s="151">
        <v>8557</v>
      </c>
      <c r="J14" s="151">
        <v>8530</v>
      </c>
      <c r="K14" s="33"/>
      <c r="L14" s="161"/>
      <c r="M14" s="161"/>
      <c r="N14" s="36"/>
    </row>
    <row r="15" spans="1:14" ht="17.25" customHeight="1">
      <c r="A15" s="245"/>
      <c r="B15" s="49" t="s">
        <v>2</v>
      </c>
      <c r="C15" s="24">
        <v>1231</v>
      </c>
      <c r="D15" s="24">
        <v>1232</v>
      </c>
      <c r="E15" s="24">
        <v>1245</v>
      </c>
      <c r="F15" s="23">
        <v>1249</v>
      </c>
      <c r="G15" s="23">
        <v>1251</v>
      </c>
      <c r="H15" s="23">
        <v>1259</v>
      </c>
      <c r="I15" s="151">
        <v>1266</v>
      </c>
      <c r="J15" s="151">
        <v>1264</v>
      </c>
      <c r="K15" s="33"/>
      <c r="L15" s="161"/>
      <c r="M15" s="161"/>
      <c r="N15" s="36"/>
    </row>
    <row r="16" spans="1:14" ht="17.25" customHeight="1">
      <c r="A16" s="239" t="s">
        <v>186</v>
      </c>
      <c r="B16" s="48" t="s">
        <v>206</v>
      </c>
      <c r="C16" s="22">
        <f>SUM(C17:C19)</f>
        <v>37884</v>
      </c>
      <c r="D16" s="22">
        <f>SUM(D17:D19)</f>
        <v>37891</v>
      </c>
      <c r="E16" s="22">
        <f aca="true" t="shared" si="4" ref="E16:N16">SUM(E17:E19)</f>
        <v>37931</v>
      </c>
      <c r="F16" s="22">
        <f t="shared" si="4"/>
        <v>37985</v>
      </c>
      <c r="G16" s="22">
        <f t="shared" si="4"/>
        <v>38041</v>
      </c>
      <c r="H16" s="22">
        <f>SUM(H17:H19)</f>
        <v>38094</v>
      </c>
      <c r="I16" s="150">
        <f t="shared" si="4"/>
        <v>38081</v>
      </c>
      <c r="J16" s="150">
        <f t="shared" si="4"/>
        <v>38116</v>
      </c>
      <c r="K16" s="160">
        <f t="shared" si="4"/>
        <v>0</v>
      </c>
      <c r="L16" s="160">
        <f t="shared" si="4"/>
        <v>0</v>
      </c>
      <c r="M16" s="160">
        <f t="shared" si="4"/>
        <v>0</v>
      </c>
      <c r="N16" s="168">
        <f t="shared" si="4"/>
        <v>0</v>
      </c>
    </row>
    <row r="17" spans="1:14" ht="17.25" customHeight="1">
      <c r="A17" s="239"/>
      <c r="B17" s="49" t="s">
        <v>0</v>
      </c>
      <c r="C17" s="24">
        <v>261</v>
      </c>
      <c r="D17" s="23">
        <v>263</v>
      </c>
      <c r="E17" s="24">
        <v>264</v>
      </c>
      <c r="F17" s="23">
        <v>263</v>
      </c>
      <c r="G17" s="23">
        <v>262</v>
      </c>
      <c r="H17" s="23">
        <v>260</v>
      </c>
      <c r="I17" s="151">
        <v>258</v>
      </c>
      <c r="J17" s="151">
        <v>259</v>
      </c>
      <c r="K17" s="35"/>
      <c r="L17" s="161"/>
      <c r="M17" s="161"/>
      <c r="N17" s="36"/>
    </row>
    <row r="18" spans="1:14" ht="17.25" customHeight="1">
      <c r="A18" s="239"/>
      <c r="B18" s="49" t="s">
        <v>1</v>
      </c>
      <c r="C18" s="24">
        <v>32096</v>
      </c>
      <c r="D18" s="23">
        <v>32120</v>
      </c>
      <c r="E18" s="24">
        <v>32153</v>
      </c>
      <c r="F18" s="23">
        <v>32198</v>
      </c>
      <c r="G18" s="23">
        <v>32250</v>
      </c>
      <c r="H18" s="23">
        <v>32301</v>
      </c>
      <c r="I18" s="151">
        <v>32314</v>
      </c>
      <c r="J18" s="151">
        <v>32337</v>
      </c>
      <c r="K18" s="35"/>
      <c r="L18" s="161"/>
      <c r="M18" s="161"/>
      <c r="N18" s="36"/>
    </row>
    <row r="19" spans="1:14" ht="17.25" customHeight="1">
      <c r="A19" s="239"/>
      <c r="B19" s="49" t="s">
        <v>2</v>
      </c>
      <c r="C19" s="24">
        <v>5527</v>
      </c>
      <c r="D19" s="23">
        <v>5508</v>
      </c>
      <c r="E19" s="24">
        <v>5514</v>
      </c>
      <c r="F19" s="23">
        <v>5524</v>
      </c>
      <c r="G19" s="23">
        <v>5529</v>
      </c>
      <c r="H19" s="23">
        <v>5533</v>
      </c>
      <c r="I19" s="151">
        <v>5509</v>
      </c>
      <c r="J19" s="151">
        <v>5520</v>
      </c>
      <c r="K19" s="35"/>
      <c r="L19" s="161"/>
      <c r="M19" s="161"/>
      <c r="N19" s="36"/>
    </row>
    <row r="20" spans="1:14" ht="17.25" customHeight="1">
      <c r="A20" s="240" t="s">
        <v>111</v>
      </c>
      <c r="B20" s="48" t="s">
        <v>206</v>
      </c>
      <c r="C20" s="22">
        <f>SUM(C21:C23)</f>
        <v>2233</v>
      </c>
      <c r="D20" s="22">
        <f>SUM(D21:D23)</f>
        <v>2226</v>
      </c>
      <c r="E20" s="22">
        <f aca="true" t="shared" si="5" ref="E20:N20">SUM(E21:E23)</f>
        <v>2221</v>
      </c>
      <c r="F20" s="22">
        <f t="shared" si="5"/>
        <v>2221</v>
      </c>
      <c r="G20" s="22">
        <f t="shared" si="5"/>
        <v>2221</v>
      </c>
      <c r="H20" s="22">
        <f t="shared" si="5"/>
        <v>2215</v>
      </c>
      <c r="I20" s="150">
        <f t="shared" si="5"/>
        <v>2216</v>
      </c>
      <c r="J20" s="150">
        <f t="shared" si="5"/>
        <v>2216</v>
      </c>
      <c r="K20" s="160">
        <f t="shared" si="5"/>
        <v>0</v>
      </c>
      <c r="L20" s="160">
        <f t="shared" si="5"/>
        <v>0</v>
      </c>
      <c r="M20" s="160">
        <f t="shared" si="5"/>
        <v>0</v>
      </c>
      <c r="N20" s="168">
        <f t="shared" si="5"/>
        <v>0</v>
      </c>
    </row>
    <row r="21" spans="1:14" ht="17.25" customHeight="1">
      <c r="A21" s="241"/>
      <c r="B21" s="49" t="s">
        <v>0</v>
      </c>
      <c r="C21" s="24">
        <v>18</v>
      </c>
      <c r="D21" s="23">
        <v>18</v>
      </c>
      <c r="E21" s="24">
        <v>18</v>
      </c>
      <c r="F21" s="23">
        <v>18</v>
      </c>
      <c r="G21" s="23">
        <v>18</v>
      </c>
      <c r="H21" s="23">
        <v>18</v>
      </c>
      <c r="I21" s="151">
        <v>18</v>
      </c>
      <c r="J21" s="151">
        <v>19</v>
      </c>
      <c r="K21" s="35"/>
      <c r="L21" s="161"/>
      <c r="M21" s="161"/>
      <c r="N21" s="36"/>
    </row>
    <row r="22" spans="1:14" ht="17.25" customHeight="1">
      <c r="A22" s="241"/>
      <c r="B22" s="49" t="s">
        <v>1</v>
      </c>
      <c r="C22" s="24">
        <v>258</v>
      </c>
      <c r="D22" s="23">
        <v>254</v>
      </c>
      <c r="E22" s="24">
        <v>254</v>
      </c>
      <c r="F22" s="23">
        <v>254</v>
      </c>
      <c r="G22" s="23">
        <v>256</v>
      </c>
      <c r="H22" s="23">
        <v>253</v>
      </c>
      <c r="I22" s="151">
        <v>255</v>
      </c>
      <c r="J22" s="151">
        <v>259</v>
      </c>
      <c r="K22" s="35"/>
      <c r="L22" s="161"/>
      <c r="M22" s="161"/>
      <c r="N22" s="36"/>
    </row>
    <row r="23" spans="1:14" ht="17.25" customHeight="1" thickBot="1">
      <c r="A23" s="242"/>
      <c r="B23" s="50" t="s">
        <v>2</v>
      </c>
      <c r="C23" s="25">
        <v>1957</v>
      </c>
      <c r="D23" s="26">
        <v>1954</v>
      </c>
      <c r="E23" s="25">
        <v>1949</v>
      </c>
      <c r="F23" s="25">
        <v>1949</v>
      </c>
      <c r="G23" s="50">
        <v>1947</v>
      </c>
      <c r="H23" s="50">
        <v>1944</v>
      </c>
      <c r="I23" s="50">
        <v>1943</v>
      </c>
      <c r="J23" s="50">
        <v>1938</v>
      </c>
      <c r="K23" s="38"/>
      <c r="L23" s="162"/>
      <c r="M23" s="162"/>
      <c r="N23" s="3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8"/>
      <c r="J25" s="158"/>
      <c r="K25" s="12"/>
      <c r="L25" s="163"/>
      <c r="M25" s="12"/>
      <c r="N25" s="12"/>
    </row>
    <row r="26" spans="1:11" ht="19.5" customHeight="1">
      <c r="A26" s="45" t="s">
        <v>198</v>
      </c>
      <c r="B26" s="46" t="s">
        <v>199</v>
      </c>
      <c r="C26" s="46" t="s">
        <v>200</v>
      </c>
      <c r="D26" s="46" t="s">
        <v>201</v>
      </c>
      <c r="E26" s="47" t="s">
        <v>202</v>
      </c>
      <c r="G26" s="45" t="s">
        <v>198</v>
      </c>
      <c r="H26" s="46" t="s">
        <v>199</v>
      </c>
      <c r="I26" s="43" t="s">
        <v>203</v>
      </c>
      <c r="J26" s="43" t="s">
        <v>204</v>
      </c>
      <c r="K26" s="47" t="s">
        <v>205</v>
      </c>
    </row>
    <row r="27" spans="1:13" ht="19.5" customHeight="1">
      <c r="A27" s="231" t="s">
        <v>179</v>
      </c>
      <c r="B27" s="48" t="s">
        <v>206</v>
      </c>
      <c r="C27" s="141">
        <f>SUM(C28:C30)</f>
        <v>235644</v>
      </c>
      <c r="D27" s="140">
        <f>SUM(D28:D30)</f>
        <v>117968</v>
      </c>
      <c r="E27" s="142">
        <f>SUM(E28:E30)</f>
        <v>117676</v>
      </c>
      <c r="G27" s="234" t="s">
        <v>175</v>
      </c>
      <c r="H27" s="48" t="s">
        <v>207</v>
      </c>
      <c r="I27" s="160">
        <f>I31+I35+I39+I43</f>
        <v>235166</v>
      </c>
      <c r="J27" s="150">
        <f>SUM(J28:J30)</f>
        <v>235644</v>
      </c>
      <c r="K27" s="154">
        <f>J27-I27</f>
        <v>478</v>
      </c>
      <c r="M27" s="13"/>
    </row>
    <row r="28" spans="1:11" ht="19.5" customHeight="1">
      <c r="A28" s="232"/>
      <c r="B28" s="49" t="s">
        <v>0</v>
      </c>
      <c r="C28" s="143">
        <f>D28+E28</f>
        <v>636</v>
      </c>
      <c r="D28" s="144">
        <f aca="true" t="shared" si="6" ref="D28:E30">SUM(D32+D36+D40+D44)</f>
        <v>332</v>
      </c>
      <c r="E28" s="145">
        <f t="shared" si="6"/>
        <v>304</v>
      </c>
      <c r="G28" s="235"/>
      <c r="H28" s="49" t="s">
        <v>208</v>
      </c>
      <c r="I28" s="161">
        <f>I32+I36+I40+I44</f>
        <v>637</v>
      </c>
      <c r="J28" s="151">
        <f>C28</f>
        <v>636</v>
      </c>
      <c r="K28" s="155">
        <f aca="true" t="shared" si="7" ref="K28:K46">J28-I28</f>
        <v>-1</v>
      </c>
    </row>
    <row r="29" spans="1:11" ht="19.5" customHeight="1">
      <c r="A29" s="232"/>
      <c r="B29" s="49" t="s">
        <v>1</v>
      </c>
      <c r="C29" s="143">
        <f>D29+E29</f>
        <v>222174</v>
      </c>
      <c r="D29" s="144">
        <f t="shared" si="6"/>
        <v>108603</v>
      </c>
      <c r="E29" s="145">
        <f t="shared" si="6"/>
        <v>113571</v>
      </c>
      <c r="G29" s="235"/>
      <c r="H29" s="49" t="s">
        <v>209</v>
      </c>
      <c r="I29" s="161">
        <f>I33+I37+I41+I45</f>
        <v>221668</v>
      </c>
      <c r="J29" s="151">
        <f>C29</f>
        <v>222174</v>
      </c>
      <c r="K29" s="155">
        <f t="shared" si="7"/>
        <v>506</v>
      </c>
    </row>
    <row r="30" spans="1:11" ht="19.5" customHeight="1">
      <c r="A30" s="233"/>
      <c r="B30" s="49" t="s">
        <v>2</v>
      </c>
      <c r="C30" s="143">
        <f>D30+E30</f>
        <v>12834</v>
      </c>
      <c r="D30" s="144">
        <f t="shared" si="6"/>
        <v>9033</v>
      </c>
      <c r="E30" s="145">
        <f t="shared" si="6"/>
        <v>3801</v>
      </c>
      <c r="G30" s="236"/>
      <c r="H30" s="49" t="s">
        <v>210</v>
      </c>
      <c r="I30" s="161">
        <f>I34+I38+I42+I46</f>
        <v>12861</v>
      </c>
      <c r="J30" s="151">
        <f>C30</f>
        <v>12834</v>
      </c>
      <c r="K30" s="155">
        <f t="shared" si="7"/>
        <v>-27</v>
      </c>
    </row>
    <row r="31" spans="1:11" ht="19.5" customHeight="1">
      <c r="A31" s="231" t="s">
        <v>180</v>
      </c>
      <c r="B31" s="48" t="s">
        <v>206</v>
      </c>
      <c r="C31" s="141">
        <f>SUM(C32:C34)</f>
        <v>185391</v>
      </c>
      <c r="D31" s="140">
        <f>SUM(D32:D34)</f>
        <v>89637</v>
      </c>
      <c r="E31" s="142">
        <f>SUM(E32:E34)</f>
        <v>95754</v>
      </c>
      <c r="G31" s="234" t="s">
        <v>176</v>
      </c>
      <c r="H31" s="48" t="s">
        <v>207</v>
      </c>
      <c r="I31" s="160">
        <f>SUM(I32:I34)</f>
        <v>184919</v>
      </c>
      <c r="J31" s="150">
        <f>SUM(J32:J34)</f>
        <v>185391</v>
      </c>
      <c r="K31" s="154">
        <f t="shared" si="7"/>
        <v>472</v>
      </c>
    </row>
    <row r="32" spans="1:11" ht="19.5" customHeight="1">
      <c r="A32" s="232"/>
      <c r="B32" s="49" t="s">
        <v>0</v>
      </c>
      <c r="C32" s="143">
        <f>D32+E32</f>
        <v>231</v>
      </c>
      <c r="D32" s="144">
        <f>포항시남구!F4</f>
        <v>110</v>
      </c>
      <c r="E32" s="145">
        <f>포항시북구!F4</f>
        <v>121</v>
      </c>
      <c r="G32" s="235"/>
      <c r="H32" s="49" t="s">
        <v>208</v>
      </c>
      <c r="I32" s="33">
        <v>234</v>
      </c>
      <c r="J32" s="151">
        <f>C32</f>
        <v>231</v>
      </c>
      <c r="K32" s="155">
        <f t="shared" si="7"/>
        <v>-3</v>
      </c>
    </row>
    <row r="33" spans="1:11" ht="19.5" customHeight="1">
      <c r="A33" s="232"/>
      <c r="B33" s="49" t="s">
        <v>1</v>
      </c>
      <c r="C33" s="143">
        <f>D33+E33</f>
        <v>181048</v>
      </c>
      <c r="D33" s="144">
        <f>포항시남구!G4</f>
        <v>87849</v>
      </c>
      <c r="E33" s="145">
        <f>포항시북구!G4</f>
        <v>93199</v>
      </c>
      <c r="G33" s="235"/>
      <c r="H33" s="49" t="s">
        <v>209</v>
      </c>
      <c r="I33" s="33">
        <v>180542</v>
      </c>
      <c r="J33" s="151">
        <f>C33</f>
        <v>181048</v>
      </c>
      <c r="K33" s="155">
        <f t="shared" si="7"/>
        <v>506</v>
      </c>
    </row>
    <row r="34" spans="1:11" ht="19.5" customHeight="1">
      <c r="A34" s="233"/>
      <c r="B34" s="49" t="s">
        <v>2</v>
      </c>
      <c r="C34" s="143">
        <f>D34+E34</f>
        <v>4112</v>
      </c>
      <c r="D34" s="144">
        <f>포항시남구!H4</f>
        <v>1678</v>
      </c>
      <c r="E34" s="145">
        <f>포항시북구!H4</f>
        <v>2434</v>
      </c>
      <c r="G34" s="236"/>
      <c r="H34" s="49" t="s">
        <v>210</v>
      </c>
      <c r="I34" s="33">
        <v>4143</v>
      </c>
      <c r="J34" s="151">
        <f>C34</f>
        <v>4112</v>
      </c>
      <c r="K34" s="155">
        <f t="shared" si="7"/>
        <v>-31</v>
      </c>
    </row>
    <row r="35" spans="1:11" ht="19.5" customHeight="1">
      <c r="A35" s="231" t="s">
        <v>181</v>
      </c>
      <c r="B35" s="48" t="s">
        <v>206</v>
      </c>
      <c r="C35" s="141">
        <f>SUM(C36:C38)</f>
        <v>9921</v>
      </c>
      <c r="D35" s="140">
        <f>SUM(D36:D38)</f>
        <v>5238</v>
      </c>
      <c r="E35" s="140">
        <f>SUM(E36:E38)</f>
        <v>4683</v>
      </c>
      <c r="G35" s="234" t="s">
        <v>177</v>
      </c>
      <c r="H35" s="48" t="s">
        <v>207</v>
      </c>
      <c r="I35" s="160">
        <f>SUM(I36:I38)</f>
        <v>9950</v>
      </c>
      <c r="J35" s="150">
        <f>SUM(J36:J38)</f>
        <v>9921</v>
      </c>
      <c r="K35" s="154">
        <f t="shared" si="7"/>
        <v>-29</v>
      </c>
    </row>
    <row r="36" spans="1:11" ht="19.5" customHeight="1">
      <c r="A36" s="232"/>
      <c r="B36" s="49" t="s">
        <v>0</v>
      </c>
      <c r="C36" s="143">
        <f>D36+E36</f>
        <v>127</v>
      </c>
      <c r="D36" s="143">
        <f>포항시남구!F51</f>
        <v>50</v>
      </c>
      <c r="E36" s="145">
        <f>포항시북구!F51</f>
        <v>77</v>
      </c>
      <c r="G36" s="235"/>
      <c r="H36" s="49" t="s">
        <v>208</v>
      </c>
      <c r="I36" s="33">
        <v>127</v>
      </c>
      <c r="J36" s="151">
        <f>C36</f>
        <v>127</v>
      </c>
      <c r="K36" s="155">
        <f t="shared" si="7"/>
        <v>0</v>
      </c>
    </row>
    <row r="37" spans="1:11" ht="19.5" customHeight="1">
      <c r="A37" s="232"/>
      <c r="B37" s="49" t="s">
        <v>1</v>
      </c>
      <c r="C37" s="143">
        <f>D37+E37</f>
        <v>8530</v>
      </c>
      <c r="D37" s="143">
        <f>포항시남구!G51</f>
        <v>4309</v>
      </c>
      <c r="E37" s="145">
        <f>포항시북구!G51</f>
        <v>4221</v>
      </c>
      <c r="G37" s="235"/>
      <c r="H37" s="49" t="s">
        <v>209</v>
      </c>
      <c r="I37" s="33">
        <v>8557</v>
      </c>
      <c r="J37" s="151">
        <f>C37</f>
        <v>8530</v>
      </c>
      <c r="K37" s="155">
        <f t="shared" si="7"/>
        <v>-27</v>
      </c>
    </row>
    <row r="38" spans="1:11" ht="19.5" customHeight="1">
      <c r="A38" s="233"/>
      <c r="B38" s="49" t="s">
        <v>2</v>
      </c>
      <c r="C38" s="143">
        <f>D38+E38</f>
        <v>1264</v>
      </c>
      <c r="D38" s="143">
        <f>포항시남구!H51</f>
        <v>879</v>
      </c>
      <c r="E38" s="145">
        <f>포항시북구!H51</f>
        <v>385</v>
      </c>
      <c r="G38" s="236"/>
      <c r="H38" s="49" t="s">
        <v>210</v>
      </c>
      <c r="I38" s="33">
        <v>1266</v>
      </c>
      <c r="J38" s="151">
        <f>C38</f>
        <v>1264</v>
      </c>
      <c r="K38" s="155">
        <f t="shared" si="7"/>
        <v>-2</v>
      </c>
    </row>
    <row r="39" spans="1:11" ht="19.5" customHeight="1">
      <c r="A39" s="237" t="s">
        <v>182</v>
      </c>
      <c r="B39" s="48" t="s">
        <v>206</v>
      </c>
      <c r="C39" s="141">
        <f>SUM(C40:C42)</f>
        <v>38116</v>
      </c>
      <c r="D39" s="141">
        <f>SUM(D40:D42)</f>
        <v>21159</v>
      </c>
      <c r="E39" s="146">
        <f>SUM(E40:E42)</f>
        <v>16957</v>
      </c>
      <c r="G39" s="229" t="s">
        <v>178</v>
      </c>
      <c r="H39" s="48" t="s">
        <v>207</v>
      </c>
      <c r="I39" s="160">
        <f>SUM(I40:I42)</f>
        <v>38081</v>
      </c>
      <c r="J39" s="150">
        <f>SUM(J40:J42)</f>
        <v>38116</v>
      </c>
      <c r="K39" s="154">
        <f t="shared" si="7"/>
        <v>35</v>
      </c>
    </row>
    <row r="40" spans="1:11" ht="19.5" customHeight="1">
      <c r="A40" s="237"/>
      <c r="B40" s="49" t="s">
        <v>0</v>
      </c>
      <c r="C40" s="143">
        <f>D40+E40</f>
        <v>259</v>
      </c>
      <c r="D40" s="143">
        <f>포항시남구!F71</f>
        <v>166</v>
      </c>
      <c r="E40" s="147">
        <f>포항시북구!F71</f>
        <v>93</v>
      </c>
      <c r="G40" s="229"/>
      <c r="H40" s="49" t="s">
        <v>208</v>
      </c>
      <c r="I40" s="35">
        <v>258</v>
      </c>
      <c r="J40" s="151">
        <f>C40</f>
        <v>259</v>
      </c>
      <c r="K40" s="155">
        <f t="shared" si="7"/>
        <v>1</v>
      </c>
    </row>
    <row r="41" spans="1:11" ht="19.5" customHeight="1">
      <c r="A41" s="237"/>
      <c r="B41" s="49" t="s">
        <v>1</v>
      </c>
      <c r="C41" s="143">
        <f>D41+E41</f>
        <v>32337</v>
      </c>
      <c r="D41" s="143">
        <f>포항시남구!G71</f>
        <v>16264</v>
      </c>
      <c r="E41" s="147">
        <f>포항시북구!G71</f>
        <v>16073</v>
      </c>
      <c r="F41" s="16"/>
      <c r="G41" s="229"/>
      <c r="H41" s="49" t="s">
        <v>209</v>
      </c>
      <c r="I41" s="35">
        <v>32314</v>
      </c>
      <c r="J41" s="151">
        <f>C41</f>
        <v>32337</v>
      </c>
      <c r="K41" s="155">
        <f t="shared" si="7"/>
        <v>23</v>
      </c>
    </row>
    <row r="42" spans="1:11" ht="19.5" customHeight="1">
      <c r="A42" s="237"/>
      <c r="B42" s="49" t="s">
        <v>2</v>
      </c>
      <c r="C42" s="143">
        <f>D42+E42</f>
        <v>5520</v>
      </c>
      <c r="D42" s="143">
        <f>포항시남구!H71</f>
        <v>4729</v>
      </c>
      <c r="E42" s="147">
        <f>포항시북구!H71</f>
        <v>791</v>
      </c>
      <c r="G42" s="229"/>
      <c r="H42" s="49" t="s">
        <v>210</v>
      </c>
      <c r="I42" s="35">
        <v>5509</v>
      </c>
      <c r="J42" s="151">
        <f>C42</f>
        <v>5520</v>
      </c>
      <c r="K42" s="155">
        <f t="shared" si="7"/>
        <v>11</v>
      </c>
    </row>
    <row r="43" spans="1:11" ht="19.5" customHeight="1">
      <c r="A43" s="226" t="s">
        <v>111</v>
      </c>
      <c r="B43" s="48" t="s">
        <v>206</v>
      </c>
      <c r="C43" s="141">
        <f>SUM(C44:C46)</f>
        <v>2216</v>
      </c>
      <c r="D43" s="141">
        <f>SUM(D44:D46)</f>
        <v>1934</v>
      </c>
      <c r="E43" s="146">
        <f>SUM(E44:E46)</f>
        <v>282</v>
      </c>
      <c r="G43" s="229" t="s">
        <v>111</v>
      </c>
      <c r="H43" s="48" t="s">
        <v>207</v>
      </c>
      <c r="I43" s="160">
        <f>SUM(I44:I46)</f>
        <v>2216</v>
      </c>
      <c r="J43" s="150">
        <f>SUM(J44:J46)</f>
        <v>2216</v>
      </c>
      <c r="K43" s="154">
        <f t="shared" si="7"/>
        <v>0</v>
      </c>
    </row>
    <row r="44" spans="1:11" ht="19.5" customHeight="1">
      <c r="A44" s="227"/>
      <c r="B44" s="49" t="s">
        <v>0</v>
      </c>
      <c r="C44" s="143">
        <f>D44+E44</f>
        <v>19</v>
      </c>
      <c r="D44" s="143">
        <f>포항시남구!F114</f>
        <v>6</v>
      </c>
      <c r="E44" s="147">
        <f>포항시북구!F114</f>
        <v>13</v>
      </c>
      <c r="G44" s="229"/>
      <c r="H44" s="49" t="s">
        <v>208</v>
      </c>
      <c r="I44" s="35">
        <v>18</v>
      </c>
      <c r="J44" s="151">
        <f>C44</f>
        <v>19</v>
      </c>
      <c r="K44" s="155">
        <f t="shared" si="7"/>
        <v>1</v>
      </c>
    </row>
    <row r="45" spans="1:11" ht="19.5" customHeight="1">
      <c r="A45" s="227"/>
      <c r="B45" s="49" t="s">
        <v>1</v>
      </c>
      <c r="C45" s="143">
        <f>D45+E45</f>
        <v>259</v>
      </c>
      <c r="D45" s="143">
        <f>포항시남구!G114</f>
        <v>181</v>
      </c>
      <c r="E45" s="147">
        <f>포항시북구!G114</f>
        <v>78</v>
      </c>
      <c r="G45" s="229"/>
      <c r="H45" s="49" t="s">
        <v>209</v>
      </c>
      <c r="I45" s="35">
        <v>255</v>
      </c>
      <c r="J45" s="151">
        <f>C45</f>
        <v>259</v>
      </c>
      <c r="K45" s="155">
        <f t="shared" si="7"/>
        <v>4</v>
      </c>
    </row>
    <row r="46" spans="1:11" ht="19.5" customHeight="1" thickBot="1">
      <c r="A46" s="228"/>
      <c r="B46" s="50" t="s">
        <v>2</v>
      </c>
      <c r="C46" s="148">
        <f>D46+E46</f>
        <v>1938</v>
      </c>
      <c r="D46" s="148">
        <f>포항시남구!H114</f>
        <v>1747</v>
      </c>
      <c r="E46" s="149">
        <f>포항시북구!H114</f>
        <v>191</v>
      </c>
      <c r="G46" s="230"/>
      <c r="H46" s="50" t="s">
        <v>210</v>
      </c>
      <c r="I46" s="38">
        <v>1943</v>
      </c>
      <c r="J46" s="50">
        <f>C46</f>
        <v>1938</v>
      </c>
      <c r="K46" s="156">
        <f t="shared" si="7"/>
        <v>-5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6" t="s">
        <v>279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4:13" ht="45" customHeight="1" thickBot="1">
      <c r="D2" s="14"/>
      <c r="E2" s="14"/>
      <c r="K2" s="247" t="s">
        <v>112</v>
      </c>
      <c r="L2" s="247"/>
      <c r="M2" s="247"/>
    </row>
    <row r="3" spans="1:13" ht="24.75" customHeight="1">
      <c r="A3" s="27" t="s">
        <v>106</v>
      </c>
      <c r="B3" s="30" t="s">
        <v>113</v>
      </c>
      <c r="C3" s="30" t="s">
        <v>114</v>
      </c>
      <c r="D3" s="30" t="s">
        <v>115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272</v>
      </c>
      <c r="K3" s="31" t="s">
        <v>121</v>
      </c>
      <c r="L3" s="31" t="s">
        <v>122</v>
      </c>
      <c r="M3" s="32" t="s">
        <v>123</v>
      </c>
    </row>
    <row r="4" spans="1:13" ht="24.75" customHeight="1">
      <c r="A4" s="28" t="s">
        <v>107</v>
      </c>
      <c r="B4" s="40">
        <f>SUM(B5:B16)</f>
        <v>465251</v>
      </c>
      <c r="C4" s="40">
        <f aca="true" t="shared" si="0" ref="C4:M4">SUM(C5:C16)</f>
        <v>11231</v>
      </c>
      <c r="D4" s="40">
        <f t="shared" si="0"/>
        <v>33245</v>
      </c>
      <c r="E4" s="40">
        <f t="shared" si="0"/>
        <v>6970</v>
      </c>
      <c r="F4" s="40">
        <f t="shared" si="0"/>
        <v>1171</v>
      </c>
      <c r="G4" s="90">
        <f t="shared" si="0"/>
        <v>5712</v>
      </c>
      <c r="H4" s="40">
        <f t="shared" si="0"/>
        <v>22225</v>
      </c>
      <c r="I4" s="40">
        <f t="shared" si="0"/>
        <v>208162</v>
      </c>
      <c r="J4" s="40">
        <f t="shared" si="0"/>
        <v>670</v>
      </c>
      <c r="K4" s="40">
        <f t="shared" si="0"/>
        <v>48693</v>
      </c>
      <c r="L4" s="40">
        <f t="shared" si="0"/>
        <v>85713</v>
      </c>
      <c r="M4" s="41">
        <f t="shared" si="0"/>
        <v>41459</v>
      </c>
    </row>
    <row r="5" spans="1:13" ht="24.75" customHeight="1">
      <c r="A5" s="28" t="s">
        <v>124</v>
      </c>
      <c r="B5" s="33">
        <f>SUM(C5:M5)</f>
        <v>57080</v>
      </c>
      <c r="C5" s="33">
        <v>1874</v>
      </c>
      <c r="D5" s="33">
        <v>3338</v>
      </c>
      <c r="E5" s="33">
        <v>992</v>
      </c>
      <c r="F5" s="33">
        <v>133</v>
      </c>
      <c r="G5" s="33">
        <v>702</v>
      </c>
      <c r="H5" s="33">
        <v>2688</v>
      </c>
      <c r="I5" s="33">
        <v>24616</v>
      </c>
      <c r="J5" s="33">
        <v>90</v>
      </c>
      <c r="K5" s="33">
        <v>6860</v>
      </c>
      <c r="L5" s="33">
        <v>10287</v>
      </c>
      <c r="M5" s="34">
        <v>5500</v>
      </c>
    </row>
    <row r="6" spans="1:13" ht="24.75" customHeight="1">
      <c r="A6" s="28" t="s">
        <v>125</v>
      </c>
      <c r="B6" s="33">
        <f aca="true" t="shared" si="1" ref="B6:B16">SUM(C6:M6)</f>
        <v>48719</v>
      </c>
      <c r="C6" s="33">
        <v>1139</v>
      </c>
      <c r="D6" s="33">
        <v>3172</v>
      </c>
      <c r="E6" s="33">
        <v>782</v>
      </c>
      <c r="F6" s="33">
        <v>110</v>
      </c>
      <c r="G6" s="33">
        <v>586</v>
      </c>
      <c r="H6" s="33">
        <v>2471</v>
      </c>
      <c r="I6" s="33">
        <v>20704</v>
      </c>
      <c r="J6" s="33">
        <v>73</v>
      </c>
      <c r="K6" s="33">
        <v>6036</v>
      </c>
      <c r="L6" s="33">
        <v>9054</v>
      </c>
      <c r="M6" s="34">
        <v>4592</v>
      </c>
    </row>
    <row r="7" spans="1:13" ht="24.75" customHeight="1">
      <c r="A7" s="28" t="s">
        <v>126</v>
      </c>
      <c r="B7" s="33">
        <f t="shared" si="1"/>
        <v>58208</v>
      </c>
      <c r="C7" s="33">
        <v>1382</v>
      </c>
      <c r="D7" s="33">
        <v>4164</v>
      </c>
      <c r="E7" s="33">
        <v>992</v>
      </c>
      <c r="F7" s="33">
        <v>176</v>
      </c>
      <c r="G7" s="33">
        <v>818</v>
      </c>
      <c r="H7" s="33">
        <v>3026</v>
      </c>
      <c r="I7" s="33">
        <v>22681</v>
      </c>
      <c r="J7" s="33">
        <v>97</v>
      </c>
      <c r="K7" s="33">
        <v>7768</v>
      </c>
      <c r="L7" s="33">
        <v>11654</v>
      </c>
      <c r="M7" s="34">
        <v>5450</v>
      </c>
    </row>
    <row r="8" spans="1:13" ht="24.75" customHeight="1">
      <c r="A8" s="28" t="s">
        <v>127</v>
      </c>
      <c r="B8" s="33">
        <f t="shared" si="1"/>
        <v>56898</v>
      </c>
      <c r="C8" s="33">
        <v>1458</v>
      </c>
      <c r="D8" s="33">
        <v>8633</v>
      </c>
      <c r="E8" s="33">
        <v>968</v>
      </c>
      <c r="F8" s="33">
        <v>172</v>
      </c>
      <c r="G8" s="33">
        <v>754</v>
      </c>
      <c r="H8" s="33">
        <v>2811</v>
      </c>
      <c r="I8" s="33">
        <v>19819</v>
      </c>
      <c r="J8" s="33">
        <v>80</v>
      </c>
      <c r="K8" s="33">
        <v>5962</v>
      </c>
      <c r="L8" s="33">
        <v>11072</v>
      </c>
      <c r="M8" s="34">
        <v>5169</v>
      </c>
    </row>
    <row r="9" spans="1:13" ht="24.75" customHeight="1">
      <c r="A9" s="28" t="s">
        <v>128</v>
      </c>
      <c r="B9" s="33">
        <f t="shared" si="1"/>
        <v>56732</v>
      </c>
      <c r="C9" s="33">
        <v>1344</v>
      </c>
      <c r="D9" s="33">
        <v>3432</v>
      </c>
      <c r="E9" s="33">
        <v>828</v>
      </c>
      <c r="F9" s="33">
        <v>150</v>
      </c>
      <c r="G9" s="33">
        <v>735</v>
      </c>
      <c r="H9" s="33">
        <v>2835</v>
      </c>
      <c r="I9" s="33">
        <v>24757</v>
      </c>
      <c r="J9" s="33">
        <v>85</v>
      </c>
      <c r="K9" s="33">
        <v>6081</v>
      </c>
      <c r="L9" s="33">
        <v>11294</v>
      </c>
      <c r="M9" s="34">
        <v>5191</v>
      </c>
    </row>
    <row r="10" spans="1:13" ht="24.75" customHeight="1">
      <c r="A10" s="28" t="s">
        <v>129</v>
      </c>
      <c r="B10" s="33">
        <f t="shared" si="1"/>
        <v>54192</v>
      </c>
      <c r="C10" s="33">
        <v>1324</v>
      </c>
      <c r="D10" s="33">
        <v>3183</v>
      </c>
      <c r="E10" s="33">
        <v>834</v>
      </c>
      <c r="F10" s="33">
        <v>129</v>
      </c>
      <c r="G10" s="33">
        <v>675</v>
      </c>
      <c r="H10" s="33">
        <v>2801</v>
      </c>
      <c r="I10" s="33">
        <v>24106</v>
      </c>
      <c r="J10" s="33">
        <v>64</v>
      </c>
      <c r="K10" s="33">
        <v>4836</v>
      </c>
      <c r="L10" s="33">
        <v>11284</v>
      </c>
      <c r="M10" s="34">
        <v>4956</v>
      </c>
    </row>
    <row r="11" spans="1:13" ht="24.75" customHeight="1">
      <c r="A11" s="28" t="s">
        <v>130</v>
      </c>
      <c r="B11" s="33">
        <f t="shared" si="1"/>
        <v>82138</v>
      </c>
      <c r="C11" s="33">
        <v>1502</v>
      </c>
      <c r="D11" s="33">
        <v>4198</v>
      </c>
      <c r="E11" s="33">
        <v>870</v>
      </c>
      <c r="F11" s="33">
        <v>151</v>
      </c>
      <c r="G11" s="33">
        <v>769</v>
      </c>
      <c r="H11" s="33">
        <v>3039</v>
      </c>
      <c r="I11" s="33">
        <v>48286</v>
      </c>
      <c r="J11" s="33">
        <v>106</v>
      </c>
      <c r="K11" s="33">
        <v>5210</v>
      </c>
      <c r="L11" s="33">
        <v>12156</v>
      </c>
      <c r="M11" s="34">
        <v>5851</v>
      </c>
    </row>
    <row r="12" spans="1:14" ht="24.75" customHeight="1">
      <c r="A12" s="28" t="s">
        <v>131</v>
      </c>
      <c r="B12" s="33">
        <f t="shared" si="1"/>
        <v>51284</v>
      </c>
      <c r="C12" s="33">
        <v>1208</v>
      </c>
      <c r="D12" s="33">
        <v>3125</v>
      </c>
      <c r="E12" s="33">
        <v>704</v>
      </c>
      <c r="F12" s="33">
        <v>150</v>
      </c>
      <c r="G12" s="33">
        <v>673</v>
      </c>
      <c r="H12" s="33">
        <v>2554</v>
      </c>
      <c r="I12" s="33">
        <v>23193</v>
      </c>
      <c r="J12" s="33">
        <v>75</v>
      </c>
      <c r="K12" s="33">
        <v>5940</v>
      </c>
      <c r="L12" s="33">
        <v>8912</v>
      </c>
      <c r="M12" s="34">
        <f>4734+16</f>
        <v>4750</v>
      </c>
      <c r="N12" s="12"/>
    </row>
    <row r="13" spans="1:13" ht="24.75" customHeight="1">
      <c r="A13" s="28" t="s">
        <v>108</v>
      </c>
      <c r="B13" s="33">
        <f t="shared" si="1"/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24.75" customHeight="1">
      <c r="A14" s="28" t="s">
        <v>109</v>
      </c>
      <c r="B14" s="33">
        <f t="shared" si="1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24.75" customHeight="1">
      <c r="A15" s="28" t="s">
        <v>110</v>
      </c>
      <c r="B15" s="33">
        <f t="shared" si="1"/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24.75" customHeight="1" thickBot="1">
      <c r="A16" s="29" t="s">
        <v>132</v>
      </c>
      <c r="B16" s="37">
        <f t="shared" si="1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8" ht="27" customHeight="1"/>
    <row r="19" spans="1:13" ht="27">
      <c r="A19" s="248" t="s">
        <v>234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</row>
    <row r="20" spans="4:13" ht="20.25" customHeight="1" thickBot="1">
      <c r="D20" s="14"/>
      <c r="E20" s="14"/>
      <c r="J20" s="247" t="s">
        <v>133</v>
      </c>
      <c r="K20" s="247"/>
      <c r="L20" s="247"/>
      <c r="M20" s="247"/>
    </row>
    <row r="21" spans="1:13" s="14" customFormat="1" ht="28.5" customHeight="1">
      <c r="A21" s="27" t="s">
        <v>134</v>
      </c>
      <c r="B21" s="30" t="s">
        <v>135</v>
      </c>
      <c r="C21" s="30" t="s">
        <v>136</v>
      </c>
      <c r="D21" s="30" t="s">
        <v>137</v>
      </c>
      <c r="E21" s="30" t="s">
        <v>138</v>
      </c>
      <c r="F21" s="30" t="s">
        <v>139</v>
      </c>
      <c r="G21" s="30" t="s">
        <v>140</v>
      </c>
      <c r="H21" s="30" t="s">
        <v>141</v>
      </c>
      <c r="I21" s="30" t="s">
        <v>142</v>
      </c>
      <c r="J21" s="30" t="s">
        <v>143</v>
      </c>
      <c r="K21" s="31" t="s">
        <v>144</v>
      </c>
      <c r="L21" s="31" t="s">
        <v>145</v>
      </c>
      <c r="M21" s="32" t="s">
        <v>146</v>
      </c>
    </row>
    <row r="22" spans="1:13" s="14" customFormat="1" ht="28.5" customHeight="1">
      <c r="A22" s="28" t="s">
        <v>147</v>
      </c>
      <c r="B22" s="15">
        <f aca="true" t="shared" si="2" ref="B22:M23">AVERAGE(B5/20)</f>
        <v>2854</v>
      </c>
      <c r="C22" s="15">
        <f t="shared" si="2"/>
        <v>93.7</v>
      </c>
      <c r="D22" s="15">
        <f t="shared" si="2"/>
        <v>166.9</v>
      </c>
      <c r="E22" s="15">
        <f t="shared" si="2"/>
        <v>49.6</v>
      </c>
      <c r="F22" s="15">
        <f t="shared" si="2"/>
        <v>6.65</v>
      </c>
      <c r="G22" s="15">
        <f t="shared" si="2"/>
        <v>35.1</v>
      </c>
      <c r="H22" s="15">
        <f t="shared" si="2"/>
        <v>134.4</v>
      </c>
      <c r="I22" s="15">
        <f t="shared" si="2"/>
        <v>1230.8</v>
      </c>
      <c r="J22" s="15">
        <f t="shared" si="2"/>
        <v>4.5</v>
      </c>
      <c r="K22" s="15">
        <f t="shared" si="2"/>
        <v>343</v>
      </c>
      <c r="L22" s="15">
        <f t="shared" si="2"/>
        <v>514.35</v>
      </c>
      <c r="M22" s="20">
        <f t="shared" si="2"/>
        <v>275</v>
      </c>
    </row>
    <row r="23" spans="1:13" s="14" customFormat="1" ht="28.5" customHeight="1">
      <c r="A23" s="28" t="s">
        <v>148</v>
      </c>
      <c r="B23" s="15">
        <f t="shared" si="2"/>
        <v>2435.95</v>
      </c>
      <c r="C23" s="15">
        <f t="shared" si="2"/>
        <v>56.95</v>
      </c>
      <c r="D23" s="15">
        <f t="shared" si="2"/>
        <v>158.6</v>
      </c>
      <c r="E23" s="15">
        <f t="shared" si="2"/>
        <v>39.1</v>
      </c>
      <c r="F23" s="15">
        <f t="shared" si="2"/>
        <v>5.5</v>
      </c>
      <c r="G23" s="15">
        <f t="shared" si="2"/>
        <v>29.3</v>
      </c>
      <c r="H23" s="15">
        <f t="shared" si="2"/>
        <v>123.55</v>
      </c>
      <c r="I23" s="15">
        <f t="shared" si="2"/>
        <v>1035.2</v>
      </c>
      <c r="J23" s="15">
        <f t="shared" si="2"/>
        <v>3.65</v>
      </c>
      <c r="K23" s="15">
        <f t="shared" si="2"/>
        <v>301.8</v>
      </c>
      <c r="L23" s="15">
        <f t="shared" si="2"/>
        <v>452.7</v>
      </c>
      <c r="M23" s="20">
        <f t="shared" si="2"/>
        <v>229.6</v>
      </c>
    </row>
    <row r="24" spans="1:13" s="14" customFormat="1" ht="28.5" customHeight="1">
      <c r="A24" s="28" t="s">
        <v>149</v>
      </c>
      <c r="B24" s="15">
        <f aca="true" t="shared" si="3" ref="B24:M24">AVERAGE(B7/21)</f>
        <v>2771.809523809524</v>
      </c>
      <c r="C24" s="15">
        <f t="shared" si="3"/>
        <v>65.80952380952381</v>
      </c>
      <c r="D24" s="15">
        <f t="shared" si="3"/>
        <v>198.28571428571428</v>
      </c>
      <c r="E24" s="15">
        <f t="shared" si="3"/>
        <v>47.23809523809524</v>
      </c>
      <c r="F24" s="15">
        <f t="shared" si="3"/>
        <v>8.380952380952381</v>
      </c>
      <c r="G24" s="15">
        <f t="shared" si="3"/>
        <v>38.95238095238095</v>
      </c>
      <c r="H24" s="15">
        <f t="shared" si="3"/>
        <v>144.0952380952381</v>
      </c>
      <c r="I24" s="15">
        <f t="shared" si="3"/>
        <v>1080.047619047619</v>
      </c>
      <c r="J24" s="15">
        <f t="shared" si="3"/>
        <v>4.619047619047619</v>
      </c>
      <c r="K24" s="15">
        <f t="shared" si="3"/>
        <v>369.9047619047619</v>
      </c>
      <c r="L24" s="15">
        <f t="shared" si="3"/>
        <v>554.952380952381</v>
      </c>
      <c r="M24" s="20">
        <f t="shared" si="3"/>
        <v>259.5238095238095</v>
      </c>
    </row>
    <row r="25" spans="1:13" s="14" customFormat="1" ht="28.5" customHeight="1">
      <c r="A25" s="28" t="s">
        <v>150</v>
      </c>
      <c r="B25" s="15">
        <f aca="true" t="shared" si="4" ref="B25:M25">AVERAGE(B8/22)</f>
        <v>2586.2727272727275</v>
      </c>
      <c r="C25" s="15">
        <f t="shared" si="4"/>
        <v>66.27272727272727</v>
      </c>
      <c r="D25" s="15">
        <f t="shared" si="4"/>
        <v>392.40909090909093</v>
      </c>
      <c r="E25" s="15">
        <f t="shared" si="4"/>
        <v>44</v>
      </c>
      <c r="F25" s="15">
        <f t="shared" si="4"/>
        <v>7.818181818181818</v>
      </c>
      <c r="G25" s="15">
        <f t="shared" si="4"/>
        <v>34.27272727272727</v>
      </c>
      <c r="H25" s="15">
        <f t="shared" si="4"/>
        <v>127.77272727272727</v>
      </c>
      <c r="I25" s="15">
        <f t="shared" si="4"/>
        <v>900.8636363636364</v>
      </c>
      <c r="J25" s="15">
        <f t="shared" si="4"/>
        <v>3.6363636363636362</v>
      </c>
      <c r="K25" s="15">
        <f t="shared" si="4"/>
        <v>271</v>
      </c>
      <c r="L25" s="15">
        <f t="shared" si="4"/>
        <v>503.27272727272725</v>
      </c>
      <c r="M25" s="20">
        <f t="shared" si="4"/>
        <v>234.95454545454547</v>
      </c>
    </row>
    <row r="26" spans="1:13" s="14" customFormat="1" ht="28.5" customHeight="1">
      <c r="A26" s="28" t="s">
        <v>151</v>
      </c>
      <c r="B26" s="15">
        <f aca="true" t="shared" si="5" ref="B26:M26">AVERAGE(B9/20)</f>
        <v>2836.6</v>
      </c>
      <c r="C26" s="15">
        <f t="shared" si="5"/>
        <v>67.2</v>
      </c>
      <c r="D26" s="15">
        <f t="shared" si="5"/>
        <v>171.6</v>
      </c>
      <c r="E26" s="15">
        <f t="shared" si="5"/>
        <v>41.4</v>
      </c>
      <c r="F26" s="15">
        <f t="shared" si="5"/>
        <v>7.5</v>
      </c>
      <c r="G26" s="15">
        <f t="shared" si="5"/>
        <v>36.75</v>
      </c>
      <c r="H26" s="15">
        <f t="shared" si="5"/>
        <v>141.75</v>
      </c>
      <c r="I26" s="15">
        <f t="shared" si="5"/>
        <v>1237.85</v>
      </c>
      <c r="J26" s="15">
        <f t="shared" si="5"/>
        <v>4.25</v>
      </c>
      <c r="K26" s="15">
        <f t="shared" si="5"/>
        <v>304.05</v>
      </c>
      <c r="L26" s="15">
        <f t="shared" si="5"/>
        <v>564.7</v>
      </c>
      <c r="M26" s="20">
        <f t="shared" si="5"/>
        <v>259.55</v>
      </c>
    </row>
    <row r="27" spans="1:13" s="14" customFormat="1" ht="28.5" customHeight="1">
      <c r="A27" s="28" t="s">
        <v>152</v>
      </c>
      <c r="B27" s="15">
        <f>AVERAGE(B10/19)</f>
        <v>2852.2105263157896</v>
      </c>
      <c r="C27" s="15">
        <f aca="true" t="shared" si="6" ref="C27:M27">AVERAGE(C10/19)</f>
        <v>69.6842105263158</v>
      </c>
      <c r="D27" s="15">
        <f t="shared" si="6"/>
        <v>167.52631578947367</v>
      </c>
      <c r="E27" s="15">
        <f t="shared" si="6"/>
        <v>43.89473684210526</v>
      </c>
      <c r="F27" s="15">
        <f t="shared" si="6"/>
        <v>6.7894736842105265</v>
      </c>
      <c r="G27" s="15">
        <f t="shared" si="6"/>
        <v>35.526315789473685</v>
      </c>
      <c r="H27" s="15">
        <f t="shared" si="6"/>
        <v>147.42105263157896</v>
      </c>
      <c r="I27" s="15">
        <f t="shared" si="6"/>
        <v>1268.7368421052631</v>
      </c>
      <c r="J27" s="15">
        <f t="shared" si="6"/>
        <v>3.3684210526315788</v>
      </c>
      <c r="K27" s="15">
        <f t="shared" si="6"/>
        <v>254.52631578947367</v>
      </c>
      <c r="L27" s="15">
        <f t="shared" si="6"/>
        <v>593.8947368421053</v>
      </c>
      <c r="M27" s="20">
        <f t="shared" si="6"/>
        <v>260.8421052631579</v>
      </c>
    </row>
    <row r="28" spans="1:13" s="14" customFormat="1" ht="28.5" customHeight="1">
      <c r="A28" s="28" t="s">
        <v>153</v>
      </c>
      <c r="B28" s="15">
        <f aca="true" t="shared" si="7" ref="B28:M28">AVERAGE(B11/23)</f>
        <v>3571.217391304348</v>
      </c>
      <c r="C28" s="15">
        <f t="shared" si="7"/>
        <v>65.30434782608695</v>
      </c>
      <c r="D28" s="15">
        <f t="shared" si="7"/>
        <v>182.52173913043478</v>
      </c>
      <c r="E28" s="15">
        <f t="shared" si="7"/>
        <v>37.82608695652174</v>
      </c>
      <c r="F28" s="15">
        <f t="shared" si="7"/>
        <v>6.565217391304348</v>
      </c>
      <c r="G28" s="15">
        <f t="shared" si="7"/>
        <v>33.43478260869565</v>
      </c>
      <c r="H28" s="15">
        <f t="shared" si="7"/>
        <v>132.1304347826087</v>
      </c>
      <c r="I28" s="15">
        <f t="shared" si="7"/>
        <v>2099.391304347826</v>
      </c>
      <c r="J28" s="15">
        <f t="shared" si="7"/>
        <v>4.608695652173913</v>
      </c>
      <c r="K28" s="15">
        <f t="shared" si="7"/>
        <v>226.52173913043478</v>
      </c>
      <c r="L28" s="15">
        <f t="shared" si="7"/>
        <v>528.5217391304348</v>
      </c>
      <c r="M28" s="20">
        <f t="shared" si="7"/>
        <v>254.3913043478261</v>
      </c>
    </row>
    <row r="29" spans="1:13" s="14" customFormat="1" ht="28.5" customHeight="1">
      <c r="A29" s="28" t="s">
        <v>154</v>
      </c>
      <c r="B29" s="15">
        <f>AVERAGE(B12/20)</f>
        <v>2564.2</v>
      </c>
      <c r="C29" s="15">
        <f>AVERAGE(C12/20)</f>
        <v>60.4</v>
      </c>
      <c r="D29" s="15">
        <f aca="true" t="shared" si="8" ref="D29:M29">AVERAGE(D12/20)</f>
        <v>156.25</v>
      </c>
      <c r="E29" s="15">
        <f t="shared" si="8"/>
        <v>35.2</v>
      </c>
      <c r="F29" s="15">
        <f t="shared" si="8"/>
        <v>7.5</v>
      </c>
      <c r="G29" s="15">
        <f t="shared" si="8"/>
        <v>33.65</v>
      </c>
      <c r="H29" s="15">
        <f t="shared" si="8"/>
        <v>127.7</v>
      </c>
      <c r="I29" s="15">
        <f t="shared" si="8"/>
        <v>1159.65</v>
      </c>
      <c r="J29" s="15">
        <f t="shared" si="8"/>
        <v>3.75</v>
      </c>
      <c r="K29" s="15">
        <f t="shared" si="8"/>
        <v>297</v>
      </c>
      <c r="L29" s="15">
        <f t="shared" si="8"/>
        <v>445.6</v>
      </c>
      <c r="M29" s="15">
        <f t="shared" si="8"/>
        <v>237.5</v>
      </c>
    </row>
    <row r="30" spans="1:13" s="14" customFormat="1" ht="28.5" customHeight="1">
      <c r="A30" s="28" t="s">
        <v>108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0"/>
    </row>
    <row r="31" spans="1:13" s="14" customFormat="1" ht="28.5" customHeight="1">
      <c r="A31" s="28" t="s">
        <v>109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0"/>
    </row>
    <row r="32" spans="1:13" s="14" customFormat="1" ht="28.5" customHeight="1">
      <c r="A32" s="28" t="s">
        <v>110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/>
    </row>
    <row r="33" spans="1:13" s="14" customFormat="1" ht="28.5" customHeight="1" thickBot="1">
      <c r="A33" s="29" t="s">
        <v>132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69"/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H4" sqref="H4:K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1" t="s">
        <v>290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</row>
    <row r="2" ht="14.25" thickBot="1"/>
    <row r="3" spans="4:43" ht="27.75" customHeight="1">
      <c r="D3" s="262" t="s">
        <v>242</v>
      </c>
      <c r="E3" s="263"/>
      <c r="F3" s="263"/>
      <c r="G3" s="263"/>
      <c r="H3" s="264" t="s">
        <v>243</v>
      </c>
      <c r="I3" s="264"/>
      <c r="J3" s="264"/>
      <c r="K3" s="264"/>
      <c r="L3" s="264" t="s">
        <v>244</v>
      </c>
      <c r="M3" s="264"/>
      <c r="N3" s="264"/>
      <c r="O3" s="264"/>
      <c r="P3" s="265" t="s">
        <v>245</v>
      </c>
      <c r="Q3" s="265"/>
      <c r="R3" s="265"/>
      <c r="S3" s="265"/>
      <c r="T3" s="264" t="s">
        <v>246</v>
      </c>
      <c r="U3" s="264"/>
      <c r="V3" s="264"/>
      <c r="W3" s="264"/>
      <c r="X3" s="266" t="s">
        <v>247</v>
      </c>
      <c r="Y3" s="266"/>
      <c r="Z3" s="266"/>
      <c r="AA3" s="266"/>
      <c r="AB3" s="266" t="s">
        <v>248</v>
      </c>
      <c r="AC3" s="266"/>
      <c r="AD3" s="266"/>
      <c r="AE3" s="266"/>
      <c r="AF3" s="267" t="s">
        <v>249</v>
      </c>
      <c r="AG3" s="266"/>
      <c r="AH3" s="266"/>
      <c r="AI3" s="266"/>
      <c r="AJ3" s="266" t="s">
        <v>250</v>
      </c>
      <c r="AK3" s="266"/>
      <c r="AL3" s="266"/>
      <c r="AM3" s="268"/>
      <c r="AN3" s="268" t="s">
        <v>251</v>
      </c>
      <c r="AO3" s="269"/>
      <c r="AP3" s="269"/>
      <c r="AQ3" s="270"/>
    </row>
    <row r="4" spans="4:43" ht="27.75" customHeight="1">
      <c r="D4" s="279" t="s">
        <v>252</v>
      </c>
      <c r="E4" s="280"/>
      <c r="F4" s="280"/>
      <c r="G4" s="280"/>
      <c r="H4" s="273">
        <f>SUM(H5:K7)</f>
        <v>7007</v>
      </c>
      <c r="I4" s="273"/>
      <c r="J4" s="273"/>
      <c r="K4" s="273"/>
      <c r="L4" s="273">
        <f>SUM(L5:O7)</f>
        <v>2133</v>
      </c>
      <c r="M4" s="273"/>
      <c r="N4" s="273"/>
      <c r="O4" s="273"/>
      <c r="P4" s="273">
        <f>P5+P6+P7</f>
        <v>388</v>
      </c>
      <c r="Q4" s="273"/>
      <c r="R4" s="273"/>
      <c r="S4" s="273"/>
      <c r="T4" s="273">
        <f>T5+T6+T7</f>
        <v>2224</v>
      </c>
      <c r="U4" s="273"/>
      <c r="V4" s="273"/>
      <c r="W4" s="273"/>
      <c r="X4" s="273">
        <f>X5+X6+X7</f>
        <v>1271</v>
      </c>
      <c r="Y4" s="273"/>
      <c r="Z4" s="273"/>
      <c r="AA4" s="273"/>
      <c r="AB4" s="273">
        <f>AB5+AB6+AB7</f>
        <v>257</v>
      </c>
      <c r="AC4" s="273"/>
      <c r="AD4" s="273"/>
      <c r="AE4" s="273"/>
      <c r="AF4" s="273">
        <f>AF5+AF6+AF7</f>
        <v>368</v>
      </c>
      <c r="AG4" s="273"/>
      <c r="AH4" s="273"/>
      <c r="AI4" s="273"/>
      <c r="AJ4" s="273">
        <f>SUM(AJ5:AM7)</f>
        <v>366</v>
      </c>
      <c r="AK4" s="273"/>
      <c r="AL4" s="273"/>
      <c r="AM4" s="273"/>
      <c r="AN4" s="274"/>
      <c r="AO4" s="274"/>
      <c r="AP4" s="274"/>
      <c r="AQ4" s="275"/>
    </row>
    <row r="5" spans="4:43" ht="27.75" customHeight="1">
      <c r="D5" s="282" t="s">
        <v>253</v>
      </c>
      <c r="E5" s="283"/>
      <c r="F5" s="283"/>
      <c r="G5" s="283"/>
      <c r="H5" s="273">
        <f>SUM(L5:AM5)</f>
        <v>28</v>
      </c>
      <c r="I5" s="273"/>
      <c r="J5" s="273"/>
      <c r="K5" s="273"/>
      <c r="L5" s="281">
        <v>10</v>
      </c>
      <c r="M5" s="281"/>
      <c r="N5" s="281"/>
      <c r="O5" s="281"/>
      <c r="P5" s="281">
        <v>2</v>
      </c>
      <c r="Q5" s="281"/>
      <c r="R5" s="281"/>
      <c r="S5" s="281"/>
      <c r="T5" s="281">
        <v>7</v>
      </c>
      <c r="U5" s="281"/>
      <c r="V5" s="281"/>
      <c r="W5" s="281"/>
      <c r="X5" s="271">
        <v>6</v>
      </c>
      <c r="Y5" s="271"/>
      <c r="Z5" s="271"/>
      <c r="AA5" s="271"/>
      <c r="AB5" s="271">
        <v>1</v>
      </c>
      <c r="AC5" s="271"/>
      <c r="AD5" s="271"/>
      <c r="AE5" s="271"/>
      <c r="AF5" s="271">
        <v>0</v>
      </c>
      <c r="AG5" s="271"/>
      <c r="AH5" s="271"/>
      <c r="AI5" s="271"/>
      <c r="AJ5" s="271">
        <v>2</v>
      </c>
      <c r="AK5" s="271"/>
      <c r="AL5" s="271"/>
      <c r="AM5" s="272"/>
      <c r="AN5" s="276"/>
      <c r="AO5" s="277"/>
      <c r="AP5" s="277"/>
      <c r="AQ5" s="278"/>
    </row>
    <row r="6" spans="4:43" ht="27.75" customHeight="1">
      <c r="D6" s="282" t="s">
        <v>240</v>
      </c>
      <c r="E6" s="283"/>
      <c r="F6" s="283"/>
      <c r="G6" s="283"/>
      <c r="H6" s="273">
        <f>SUM(L6:AM6)</f>
        <v>2450</v>
      </c>
      <c r="I6" s="273"/>
      <c r="J6" s="273"/>
      <c r="K6" s="273"/>
      <c r="L6" s="281">
        <v>642</v>
      </c>
      <c r="M6" s="281"/>
      <c r="N6" s="281"/>
      <c r="O6" s="281"/>
      <c r="P6" s="281">
        <v>207</v>
      </c>
      <c r="Q6" s="281"/>
      <c r="R6" s="281"/>
      <c r="S6" s="281"/>
      <c r="T6" s="281">
        <v>1335</v>
      </c>
      <c r="U6" s="281"/>
      <c r="V6" s="281"/>
      <c r="W6" s="281"/>
      <c r="X6" s="271">
        <v>93</v>
      </c>
      <c r="Y6" s="271"/>
      <c r="Z6" s="271"/>
      <c r="AA6" s="271"/>
      <c r="AB6" s="271">
        <v>48</v>
      </c>
      <c r="AC6" s="271"/>
      <c r="AD6" s="271"/>
      <c r="AE6" s="271"/>
      <c r="AF6" s="271">
        <v>44</v>
      </c>
      <c r="AG6" s="271"/>
      <c r="AH6" s="271"/>
      <c r="AI6" s="271"/>
      <c r="AJ6" s="271">
        <v>81</v>
      </c>
      <c r="AK6" s="271"/>
      <c r="AL6" s="271"/>
      <c r="AM6" s="272"/>
      <c r="AN6" s="276"/>
      <c r="AO6" s="277"/>
      <c r="AP6" s="277"/>
      <c r="AQ6" s="278"/>
    </row>
    <row r="7" spans="4:43" ht="27.75" customHeight="1" thickBot="1">
      <c r="D7" s="290" t="s">
        <v>241</v>
      </c>
      <c r="E7" s="291"/>
      <c r="F7" s="291"/>
      <c r="G7" s="291"/>
      <c r="H7" s="284">
        <f>SUM(L7:AM7)</f>
        <v>4529</v>
      </c>
      <c r="I7" s="284"/>
      <c r="J7" s="284"/>
      <c r="K7" s="284"/>
      <c r="L7" s="298">
        <v>1481</v>
      </c>
      <c r="M7" s="298"/>
      <c r="N7" s="298"/>
      <c r="O7" s="298"/>
      <c r="P7" s="298">
        <v>179</v>
      </c>
      <c r="Q7" s="298"/>
      <c r="R7" s="298"/>
      <c r="S7" s="298"/>
      <c r="T7" s="298">
        <v>882</v>
      </c>
      <c r="U7" s="298"/>
      <c r="V7" s="298"/>
      <c r="W7" s="298"/>
      <c r="X7" s="310">
        <v>1172</v>
      </c>
      <c r="Y7" s="310"/>
      <c r="Z7" s="310"/>
      <c r="AA7" s="310"/>
      <c r="AB7" s="310">
        <v>208</v>
      </c>
      <c r="AC7" s="310"/>
      <c r="AD7" s="310"/>
      <c r="AE7" s="310"/>
      <c r="AF7" s="310">
        <v>324</v>
      </c>
      <c r="AG7" s="310"/>
      <c r="AH7" s="310"/>
      <c r="AI7" s="310"/>
      <c r="AJ7" s="310">
        <v>283</v>
      </c>
      <c r="AK7" s="310"/>
      <c r="AL7" s="310"/>
      <c r="AM7" s="311"/>
      <c r="AN7" s="285"/>
      <c r="AO7" s="286"/>
      <c r="AP7" s="286"/>
      <c r="AQ7" s="287"/>
    </row>
    <row r="8" spans="4:43" ht="9.75" customHeight="1">
      <c r="D8" s="94"/>
      <c r="E8" s="94"/>
      <c r="F8" s="94"/>
      <c r="G8" s="94"/>
      <c r="H8" s="95"/>
      <c r="I8" s="95"/>
      <c r="J8" s="95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8"/>
      <c r="AP8" s="98"/>
      <c r="AQ8" s="98"/>
    </row>
    <row r="9" spans="4:43" ht="58.5" customHeight="1" thickBot="1">
      <c r="D9" s="261" t="s">
        <v>291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</row>
    <row r="10" spans="4:43" ht="27.75" customHeight="1">
      <c r="D10" s="262" t="s">
        <v>265</v>
      </c>
      <c r="E10" s="263"/>
      <c r="F10" s="263"/>
      <c r="G10" s="263"/>
      <c r="H10" s="312" t="s">
        <v>266</v>
      </c>
      <c r="I10" s="264"/>
      <c r="J10" s="264"/>
      <c r="K10" s="264"/>
      <c r="L10" s="264" t="s">
        <v>244</v>
      </c>
      <c r="M10" s="264"/>
      <c r="N10" s="264"/>
      <c r="O10" s="264"/>
      <c r="P10" s="265" t="s">
        <v>245</v>
      </c>
      <c r="Q10" s="265"/>
      <c r="R10" s="265"/>
      <c r="S10" s="265"/>
      <c r="T10" s="264" t="s">
        <v>246</v>
      </c>
      <c r="U10" s="264"/>
      <c r="V10" s="264"/>
      <c r="W10" s="264"/>
      <c r="X10" s="266" t="s">
        <v>267</v>
      </c>
      <c r="Y10" s="266"/>
      <c r="Z10" s="266"/>
      <c r="AA10" s="266"/>
      <c r="AB10" s="268" t="s">
        <v>268</v>
      </c>
      <c r="AC10" s="269"/>
      <c r="AD10" s="269"/>
      <c r="AE10" s="269"/>
      <c r="AF10" s="292"/>
      <c r="AG10" s="292"/>
      <c r="AH10" s="292"/>
      <c r="AI10" s="303"/>
      <c r="AJ10" s="268" t="s">
        <v>269</v>
      </c>
      <c r="AK10" s="269"/>
      <c r="AL10" s="269"/>
      <c r="AM10" s="269"/>
      <c r="AN10" s="292"/>
      <c r="AO10" s="292"/>
      <c r="AP10" s="292"/>
      <c r="AQ10" s="293"/>
    </row>
    <row r="11" spans="4:43" ht="27.75" customHeight="1" thickBot="1">
      <c r="D11" s="301">
        <f>SUM(H11:AI11)</f>
        <v>18339</v>
      </c>
      <c r="E11" s="302"/>
      <c r="F11" s="302"/>
      <c r="G11" s="302"/>
      <c r="H11" s="284">
        <v>295</v>
      </c>
      <c r="I11" s="284"/>
      <c r="J11" s="284"/>
      <c r="K11" s="284"/>
      <c r="L11" s="284">
        <v>5842</v>
      </c>
      <c r="M11" s="284"/>
      <c r="N11" s="284"/>
      <c r="O11" s="284"/>
      <c r="P11" s="284">
        <v>1869</v>
      </c>
      <c r="Q11" s="284"/>
      <c r="R11" s="284"/>
      <c r="S11" s="284"/>
      <c r="T11" s="284">
        <v>8352</v>
      </c>
      <c r="U11" s="284"/>
      <c r="V11" s="284"/>
      <c r="W11" s="284"/>
      <c r="X11" s="284">
        <v>1737</v>
      </c>
      <c r="Y11" s="284"/>
      <c r="Z11" s="284"/>
      <c r="AA11" s="284"/>
      <c r="AB11" s="294">
        <v>244</v>
      </c>
      <c r="AC11" s="295"/>
      <c r="AD11" s="295"/>
      <c r="AE11" s="295"/>
      <c r="AF11" s="296"/>
      <c r="AG11" s="296"/>
      <c r="AH11" s="296"/>
      <c r="AI11" s="304"/>
      <c r="AJ11" s="294"/>
      <c r="AK11" s="295"/>
      <c r="AL11" s="295"/>
      <c r="AM11" s="295"/>
      <c r="AN11" s="296"/>
      <c r="AO11" s="296"/>
      <c r="AP11" s="296"/>
      <c r="AQ11" s="297"/>
    </row>
    <row r="12" spans="28:43" ht="8.25" customHeight="1"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</row>
    <row r="13" spans="28:43" ht="6.75" customHeight="1"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</row>
    <row r="14" spans="4:39" ht="25.5">
      <c r="D14" s="288" t="s">
        <v>292</v>
      </c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</row>
    <row r="16" spans="7:15" ht="14.25" thickBot="1">
      <c r="G16" s="1"/>
      <c r="H16" s="1"/>
      <c r="I16" s="1"/>
      <c r="J16" s="1"/>
      <c r="K16" s="1"/>
      <c r="L16" s="1"/>
      <c r="M16" s="299"/>
      <c r="N16" s="299"/>
      <c r="O16" s="299"/>
    </row>
    <row r="17" spans="4:44" ht="34.5" customHeight="1">
      <c r="D17" s="305" t="s">
        <v>254</v>
      </c>
      <c r="E17" s="306"/>
      <c r="F17" s="306"/>
      <c r="G17" s="306"/>
      <c r="H17" s="306"/>
      <c r="I17" s="306"/>
      <c r="J17" s="306"/>
      <c r="K17" s="306"/>
      <c r="L17" s="306"/>
      <c r="M17" s="307"/>
      <c r="N17" s="300" t="s">
        <v>293</v>
      </c>
      <c r="O17" s="300"/>
      <c r="P17" s="300"/>
      <c r="Q17" s="300"/>
      <c r="R17" s="300"/>
      <c r="S17" s="300"/>
      <c r="T17" s="300"/>
      <c r="U17" s="300"/>
      <c r="V17" s="300"/>
      <c r="W17" s="300"/>
      <c r="X17" s="321" t="s">
        <v>295</v>
      </c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3"/>
      <c r="AM17" s="306" t="s">
        <v>286</v>
      </c>
      <c r="AN17" s="306"/>
      <c r="AO17" s="306"/>
      <c r="AP17" s="306"/>
      <c r="AQ17" s="170"/>
      <c r="AR17" s="99"/>
    </row>
    <row r="18" spans="4:44" ht="34.5" customHeight="1" thickBot="1">
      <c r="D18" s="308"/>
      <c r="E18" s="309"/>
      <c r="F18" s="309"/>
      <c r="G18" s="309"/>
      <c r="H18" s="309"/>
      <c r="I18" s="309"/>
      <c r="J18" s="309"/>
      <c r="K18" s="309"/>
      <c r="L18" s="309"/>
      <c r="M18" s="187"/>
      <c r="N18" s="255" t="s">
        <v>107</v>
      </c>
      <c r="O18" s="256"/>
      <c r="P18" s="257"/>
      <c r="Q18" s="249" t="s">
        <v>273</v>
      </c>
      <c r="R18" s="250"/>
      <c r="S18" s="250"/>
      <c r="T18" s="251"/>
      <c r="U18" s="249" t="s">
        <v>281</v>
      </c>
      <c r="V18" s="250"/>
      <c r="W18" s="251"/>
      <c r="X18" s="249" t="s">
        <v>107</v>
      </c>
      <c r="Y18" s="250"/>
      <c r="Z18" s="251"/>
      <c r="AA18" s="249" t="s">
        <v>282</v>
      </c>
      <c r="AB18" s="250"/>
      <c r="AC18" s="251"/>
      <c r="AD18" s="249" t="s">
        <v>283</v>
      </c>
      <c r="AE18" s="250"/>
      <c r="AF18" s="251"/>
      <c r="AG18" s="249" t="s">
        <v>284</v>
      </c>
      <c r="AH18" s="250"/>
      <c r="AI18" s="251"/>
      <c r="AJ18" s="249" t="s">
        <v>285</v>
      </c>
      <c r="AK18" s="250"/>
      <c r="AL18" s="251"/>
      <c r="AM18" s="319"/>
      <c r="AN18" s="319"/>
      <c r="AO18" s="319"/>
      <c r="AP18" s="319"/>
      <c r="AQ18" s="171"/>
      <c r="AR18" s="99"/>
    </row>
    <row r="19" spans="4:44" ht="34.5" customHeight="1" thickBot="1">
      <c r="D19" s="252" t="s">
        <v>294</v>
      </c>
      <c r="E19" s="253"/>
      <c r="F19" s="253"/>
      <c r="G19" s="253"/>
      <c r="H19" s="253"/>
      <c r="I19" s="253"/>
      <c r="J19" s="253"/>
      <c r="K19" s="253"/>
      <c r="L19" s="253"/>
      <c r="M19" s="254"/>
      <c r="N19" s="258">
        <f>SUM(Q19:W19)</f>
        <v>24108</v>
      </c>
      <c r="O19" s="259"/>
      <c r="P19" s="260"/>
      <c r="Q19" s="258">
        <v>24099</v>
      </c>
      <c r="R19" s="313"/>
      <c r="S19" s="313"/>
      <c r="T19" s="314"/>
      <c r="U19" s="315">
        <v>9</v>
      </c>
      <c r="V19" s="259"/>
      <c r="W19" s="260"/>
      <c r="X19" s="316">
        <f>SUM(AA19:AL19)</f>
        <v>6293</v>
      </c>
      <c r="Y19" s="317"/>
      <c r="Z19" s="318"/>
      <c r="AA19" s="316">
        <v>5148</v>
      </c>
      <c r="AB19" s="317"/>
      <c r="AC19" s="318"/>
      <c r="AD19" s="315">
        <v>25</v>
      </c>
      <c r="AE19" s="259"/>
      <c r="AF19" s="260"/>
      <c r="AG19" s="315">
        <v>164</v>
      </c>
      <c r="AH19" s="259"/>
      <c r="AI19" s="260"/>
      <c r="AJ19" s="315">
        <v>956</v>
      </c>
      <c r="AK19" s="259"/>
      <c r="AL19" s="260"/>
      <c r="AM19" s="315"/>
      <c r="AN19" s="259"/>
      <c r="AO19" s="259"/>
      <c r="AP19" s="320"/>
      <c r="AQ19" s="165"/>
      <c r="AR19" s="99"/>
    </row>
    <row r="20" ht="34.5" customHeight="1"/>
    <row r="23" spans="12:14" ht="13.5">
      <c r="L23" s="100"/>
      <c r="N23" s="100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spans="1:3" ht="12.75">
      <c r="A1" s="62" t="s">
        <v>221</v>
      </c>
      <c r="C1" s="63" t="str">
        <f>"            "</f>
        <v>            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spans="1:3" ht="12.75">
      <c r="A4" s="64" t="e">
        <v>#N/A</v>
      </c>
      <c r="C4" s="66" t="str">
        <f>"      "</f>
        <v>      </v>
      </c>
    </row>
    <row r="5" ht="12.75">
      <c r="C5" s="66" t="str">
        <f>"            "</f>
        <v>            </v>
      </c>
    </row>
    <row r="6" ht="13.5" thickBot="1">
      <c r="C6" s="66" t="str">
        <f>"          "</f>
        <v>          </v>
      </c>
    </row>
    <row r="7" spans="1:3" ht="12.75">
      <c r="A7" s="67" t="s">
        <v>225</v>
      </c>
      <c r="C7" s="66" t="str">
        <f>" "</f>
        <v> </v>
      </c>
    </row>
    <row r="8" spans="1:3" ht="12.75">
      <c r="A8" s="68" t="s">
        <v>226</v>
      </c>
      <c r="C8" s="66">
        <f>""</f>
      </c>
    </row>
    <row r="9" spans="1:3" ht="12.75">
      <c r="A9" s="69" t="s">
        <v>227</v>
      </c>
      <c r="C9" s="66" t="str">
        <f>"   "</f>
        <v>   </v>
      </c>
    </row>
    <row r="10" spans="1:3" ht="12.75">
      <c r="A10" s="68" t="s">
        <v>228</v>
      </c>
      <c r="C10" s="66" t="str">
        <f>"      "</f>
        <v>      </v>
      </c>
    </row>
    <row r="11" spans="1:3" ht="13.5" thickBot="1">
      <c r="A11" s="70" t="s">
        <v>229</v>
      </c>
      <c r="C11" s="66" t="str">
        <f>"                          "</f>
        <v>                          </v>
      </c>
    </row>
    <row r="12" ht="12.75">
      <c r="C12" s="66" t="str">
        <f>"                            "</f>
        <v>                            </v>
      </c>
    </row>
    <row r="13" ht="13.5" thickBot="1">
      <c r="C13" s="66" t="str">
        <f>"            "</f>
        <v>            </v>
      </c>
    </row>
    <row r="14" spans="1:3" ht="13.5" thickBot="1">
      <c r="A14" s="65" t="s">
        <v>230</v>
      </c>
      <c r="C14" s="71" t="str">
        <f>" "</f>
        <v> </v>
      </c>
    </row>
    <row r="15" ht="12.75">
      <c r="A15" s="66" t="str">
        <f>"                                        "</f>
        <v>                                        </v>
      </c>
    </row>
    <row r="16" ht="13.5" thickBot="1">
      <c r="A16" s="66" t="str">
        <f>"                                                                 "</f>
        <v>                                                                 </v>
      </c>
    </row>
    <row r="17" spans="1:3" ht="13.5" thickBot="1">
      <c r="A17" s="71" t="str">
        <f>" "</f>
        <v> </v>
      </c>
      <c r="C17" s="65" t="s">
        <v>231</v>
      </c>
    </row>
    <row r="18" ht="12.75">
      <c r="C18" s="66" t="str">
        <f>"                                       "</f>
        <v>                                       </v>
      </c>
    </row>
    <row r="19" ht="12.75">
      <c r="C19" s="66" t="str">
        <f>"                          "</f>
        <v>                          </v>
      </c>
    </row>
    <row r="20" spans="1:3" ht="12.75">
      <c r="A20" s="72" t="s">
        <v>232</v>
      </c>
      <c r="C20" s="66" t="str">
        <f>"                     "</f>
        <v>                     </v>
      </c>
    </row>
    <row r="21" spans="1:3" ht="12.75">
      <c r="A21" s="73" t="str">
        <f>"                                      "</f>
        <v>                                      </v>
      </c>
      <c r="C21" s="66" t="str">
        <f>"                     "</f>
        <v>                     </v>
      </c>
    </row>
    <row r="22" spans="1:3" ht="12.75">
      <c r="A22" s="66" t="str">
        <f>"        "</f>
        <v>        </v>
      </c>
      <c r="C22" s="66" t="str">
        <f>"                                       "</f>
        <v>                                       </v>
      </c>
    </row>
    <row r="23" spans="1:3" ht="12.75">
      <c r="A23" s="66" t="str">
        <f>"          "</f>
        <v>          </v>
      </c>
      <c r="C23" s="71" t="str">
        <f>" "</f>
        <v> </v>
      </c>
    </row>
    <row r="24" ht="12.75">
      <c r="A24" s="66" t="str">
        <f>" "</f>
        <v> </v>
      </c>
    </row>
    <row r="25" ht="12.75">
      <c r="A25" s="66">
        <f>""</f>
      </c>
    </row>
    <row r="26" spans="1:3" ht="13.5" thickBot="1">
      <c r="A26" s="66" t="str">
        <f>"    "</f>
        <v>    </v>
      </c>
      <c r="C26" s="74" t="s">
        <v>233</v>
      </c>
    </row>
    <row r="27" spans="1:3" ht="12.75">
      <c r="A27" s="66" t="str">
        <f>"    "</f>
        <v>    </v>
      </c>
      <c r="C27" s="66" t="str">
        <f>"      "</f>
        <v>      </v>
      </c>
    </row>
    <row r="28" spans="1:3" ht="12.75">
      <c r="A28" s="66" t="str">
        <f>"    "</f>
        <v>    </v>
      </c>
      <c r="C28" s="66" t="str">
        <f>"        "</f>
        <v>        </v>
      </c>
    </row>
    <row r="29" spans="1:3" ht="12.75">
      <c r="A29" s="66" t="str">
        <f>" "</f>
        <v> </v>
      </c>
      <c r="C29" s="66" t="str">
        <f>"          "</f>
        <v>          </v>
      </c>
    </row>
    <row r="30" spans="1:3" ht="12.75">
      <c r="A30" s="66" t="str">
        <f>"      "</f>
        <v>      </v>
      </c>
      <c r="C30" s="66" t="str">
        <f>" "</f>
        <v> </v>
      </c>
    </row>
    <row r="31" spans="1:3" ht="12.75">
      <c r="A31" s="66" t="str">
        <f>"                 "</f>
        <v>                 </v>
      </c>
      <c r="C31" s="66" t="str">
        <f>"   "</f>
        <v>   </v>
      </c>
    </row>
    <row r="32" spans="1:3" ht="12.75">
      <c r="A32" s="66" t="str">
        <f>"                    "</f>
        <v>                    </v>
      </c>
      <c r="C32" s="66" t="str">
        <f>" "</f>
        <v> </v>
      </c>
    </row>
    <row r="33" spans="1:3" ht="12.75">
      <c r="A33" s="66" t="str">
        <f>"                   "</f>
        <v>                   </v>
      </c>
      <c r="C33" s="66" t="str">
        <f>"      "</f>
        <v>      </v>
      </c>
    </row>
    <row r="34" spans="1:3" ht="12.75">
      <c r="A34" s="66" t="str">
        <f>"                    "</f>
        <v>                    </v>
      </c>
      <c r="C34" s="66" t="str">
        <f>"                 "</f>
        <v>                 </v>
      </c>
    </row>
    <row r="35" spans="1:3" ht="12.75">
      <c r="A35" s="66" t="str">
        <f>"                  "</f>
        <v>                  </v>
      </c>
      <c r="C35" s="66">
        <f>""</f>
      </c>
    </row>
    <row r="36" spans="1:3" ht="12.75">
      <c r="A36" s="66" t="str">
        <f>" "</f>
        <v> </v>
      </c>
      <c r="C36" s="71" t="str">
        <f>" "</f>
        <v> </v>
      </c>
    </row>
    <row r="37" ht="12.75">
      <c r="A37" s="66" t="str">
        <f>" "</f>
        <v> </v>
      </c>
    </row>
    <row r="38" ht="12.75">
      <c r="A38" s="66" t="str">
        <f>" "</f>
        <v> </v>
      </c>
    </row>
    <row r="39" spans="1:3" ht="12.75">
      <c r="A39" s="66" t="str">
        <f>"      "</f>
        <v>      </v>
      </c>
      <c r="C39" s="73" t="str">
        <f>"                    "</f>
        <v>                    </v>
      </c>
    </row>
    <row r="40" spans="1:3" ht="12.75">
      <c r="A40" s="66" t="str">
        <f>" "</f>
        <v> </v>
      </c>
      <c r="C40" s="66" t="str">
        <f>"                                                            "</f>
        <v>                                                            </v>
      </c>
    </row>
    <row r="41" spans="1:3" ht="12.75">
      <c r="A41" s="71" t="str">
        <f>" "</f>
        <v> </v>
      </c>
      <c r="C41" s="7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ht="12.75">
      <c r="A1" s="62" t="s">
        <v>255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ht="12.75">
      <c r="A4" s="64">
        <v>3</v>
      </c>
    </row>
    <row r="6" ht="13.5" thickBot="1"/>
    <row r="7" ht="12.75">
      <c r="A7" s="67" t="s">
        <v>225</v>
      </c>
    </row>
    <row r="8" ht="12.75">
      <c r="A8" s="68" t="s">
        <v>226</v>
      </c>
    </row>
    <row r="9" ht="12.75">
      <c r="A9" s="69" t="s">
        <v>227</v>
      </c>
    </row>
    <row r="10" ht="12.75">
      <c r="A10" s="68" t="s">
        <v>228</v>
      </c>
    </row>
    <row r="11" ht="13.5" thickBot="1">
      <c r="A11" s="70" t="s">
        <v>229</v>
      </c>
    </row>
    <row r="13" ht="13.5" thickBot="1"/>
    <row r="14" ht="13.5" thickBot="1">
      <c r="A14" s="65" t="s">
        <v>230</v>
      </c>
    </row>
    <row r="16" ht="13.5" thickBot="1"/>
    <row r="17" ht="13.5" thickBot="1">
      <c r="C17" s="65" t="s">
        <v>231</v>
      </c>
    </row>
    <row r="20" ht="12.75">
      <c r="A20" s="72" t="s">
        <v>232</v>
      </c>
    </row>
    <row r="26" ht="13.5" thickBot="1">
      <c r="C26" s="74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2014-09-02T09:31:49Z</cp:lastPrinted>
  <dcterms:created xsi:type="dcterms:W3CDTF">2001-05-02T02:04:31Z</dcterms:created>
  <dcterms:modified xsi:type="dcterms:W3CDTF">2014-09-05T08:48:07Z</dcterms:modified>
  <cp:category/>
  <cp:version/>
  <cp:contentType/>
  <cp:contentStatus/>
</cp:coreProperties>
</file>